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bookViews>
    <workbookView xWindow="-120" yWindow="-120" windowWidth="20730" windowHeight="11760"/>
  </bookViews>
  <sheets>
    <sheet name="Summary Activity Sheet " sheetId="1" r:id="rId1"/>
    <sheet name="Objective One" sheetId="2" r:id="rId2"/>
    <sheet name="Objective 2" sheetId="3" r:id="rId3"/>
    <sheet name="Objective 3" sheetId="4" r:id="rId4"/>
    <sheet name="Detailed Budget Breakdown" sheetId="5" r:id="rId5"/>
    <sheet name="summary totals" sheetId="6" r:id="rId6"/>
  </sheets>
  <definedNames>
    <definedName name="_xlnm.Print_Titles" localSheetId="4">'Detailed Budget Breakdown'!$1:$2</definedName>
    <definedName name="_xlnm.Print_Titles" localSheetId="2">'Objective 2'!$1:$3</definedName>
    <definedName name="_xlnm.Print_Titles" localSheetId="3">'Objective 3'!$1:$3</definedName>
    <definedName name="_xlnm.Print_Titles" localSheetId="1">'Objective One'!$1:$4</definedName>
  </definedNames>
  <calcPr calcId="181029" concurrentCalc="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6" i="5" l="1"/>
  <c r="G55" i="5"/>
  <c r="F9" i="6"/>
  <c r="F11" i="6"/>
  <c r="E9" i="6"/>
  <c r="E11" i="6"/>
  <c r="G7" i="6"/>
  <c r="G6" i="6"/>
  <c r="G5" i="6"/>
  <c r="G9" i="6"/>
  <c r="G11" i="6"/>
  <c r="I306" i="5"/>
  <c r="G300" i="5"/>
  <c r="I300" i="5"/>
  <c r="G299" i="5"/>
  <c r="I299" i="5"/>
  <c r="G298" i="5"/>
  <c r="I298" i="5"/>
  <c r="G297" i="5"/>
  <c r="I297" i="5"/>
  <c r="G296" i="5"/>
  <c r="H293" i="5"/>
  <c r="G293" i="5"/>
  <c r="H292" i="5"/>
  <c r="G292" i="5"/>
  <c r="H291" i="5"/>
  <c r="G291" i="5"/>
  <c r="H290" i="5"/>
  <c r="G290" i="5"/>
  <c r="H289" i="5"/>
  <c r="G289" i="5"/>
  <c r="H288" i="5"/>
  <c r="G288" i="5"/>
  <c r="H287" i="5"/>
  <c r="G287" i="5"/>
  <c r="H286" i="5"/>
  <c r="G286" i="5"/>
  <c r="H284" i="5"/>
  <c r="G283" i="5"/>
  <c r="I283" i="5"/>
  <c r="G282" i="5"/>
  <c r="I282" i="5"/>
  <c r="G281" i="5"/>
  <c r="I281" i="5"/>
  <c r="G280" i="5"/>
  <c r="I280" i="5"/>
  <c r="G279" i="5"/>
  <c r="I279" i="5"/>
  <c r="G278" i="5"/>
  <c r="H276" i="5"/>
  <c r="H301" i="5"/>
  <c r="G275" i="5"/>
  <c r="I275" i="5"/>
  <c r="G274" i="5"/>
  <c r="I274" i="5"/>
  <c r="G273" i="5"/>
  <c r="I273" i="5"/>
  <c r="G272" i="5"/>
  <c r="H270" i="5"/>
  <c r="G269" i="5"/>
  <c r="I269" i="5"/>
  <c r="G268" i="5"/>
  <c r="I268" i="5"/>
  <c r="G267" i="5"/>
  <c r="I267" i="5"/>
  <c r="G266" i="5"/>
  <c r="I266" i="5"/>
  <c r="G265" i="5"/>
  <c r="H262" i="5"/>
  <c r="G262" i="5"/>
  <c r="H261" i="5"/>
  <c r="G261" i="5"/>
  <c r="H260" i="5"/>
  <c r="G260" i="5"/>
  <c r="H259" i="5"/>
  <c r="G259" i="5"/>
  <c r="H258" i="5"/>
  <c r="G258" i="5"/>
  <c r="H257" i="5"/>
  <c r="G257" i="5"/>
  <c r="H256" i="5"/>
  <c r="G256" i="5"/>
  <c r="H255" i="5"/>
  <c r="G255" i="5"/>
  <c r="H252" i="5"/>
  <c r="G252" i="5"/>
  <c r="H251" i="5"/>
  <c r="G251" i="5"/>
  <c r="H250" i="5"/>
  <c r="G250" i="5"/>
  <c r="H249" i="5"/>
  <c r="G249" i="5"/>
  <c r="H248" i="5"/>
  <c r="G248" i="5"/>
  <c r="H247" i="5"/>
  <c r="G247" i="5"/>
  <c r="H246" i="5"/>
  <c r="G246" i="5"/>
  <c r="H245" i="5"/>
  <c r="G245" i="5"/>
  <c r="H242" i="5"/>
  <c r="G242" i="5"/>
  <c r="H241" i="5"/>
  <c r="G241" i="5"/>
  <c r="H240" i="5"/>
  <c r="G240" i="5"/>
  <c r="H239" i="5"/>
  <c r="G239" i="5"/>
  <c r="H238" i="5"/>
  <c r="G238" i="5"/>
  <c r="G235" i="5"/>
  <c r="I235" i="5"/>
  <c r="G234" i="5"/>
  <c r="I234" i="5"/>
  <c r="H233" i="5"/>
  <c r="I233" i="5"/>
  <c r="H232" i="5"/>
  <c r="I232" i="5"/>
  <c r="H231" i="5"/>
  <c r="I231" i="5"/>
  <c r="H230" i="5"/>
  <c r="I230" i="5"/>
  <c r="H229" i="5"/>
  <c r="I229" i="5"/>
  <c r="G227" i="5"/>
  <c r="I227" i="5"/>
  <c r="G226" i="5"/>
  <c r="I226" i="5"/>
  <c r="G225" i="5"/>
  <c r="I225" i="5"/>
  <c r="G224" i="5"/>
  <c r="I224" i="5"/>
  <c r="G223" i="5"/>
  <c r="I223" i="5"/>
  <c r="G222" i="5"/>
  <c r="I222" i="5"/>
  <c r="G221" i="5"/>
  <c r="G220" i="5"/>
  <c r="G219" i="5"/>
  <c r="H214" i="5"/>
  <c r="G213" i="5"/>
  <c r="I213" i="5"/>
  <c r="G212" i="5"/>
  <c r="I212" i="5"/>
  <c r="G211" i="5"/>
  <c r="I211" i="5"/>
  <c r="G210" i="5"/>
  <c r="I210" i="5"/>
  <c r="G209" i="5"/>
  <c r="I209" i="5"/>
  <c r="G208" i="5"/>
  <c r="I208" i="5"/>
  <c r="G207" i="5"/>
  <c r="I207" i="5"/>
  <c r="G206" i="5"/>
  <c r="I206" i="5"/>
  <c r="G205" i="5"/>
  <c r="G203" i="5"/>
  <c r="H202" i="5"/>
  <c r="I202" i="5"/>
  <c r="H201" i="5"/>
  <c r="I201" i="5"/>
  <c r="H200" i="5"/>
  <c r="I200" i="5"/>
  <c r="H199" i="5"/>
  <c r="I199" i="5"/>
  <c r="H198" i="5"/>
  <c r="I198" i="5"/>
  <c r="H197" i="5"/>
  <c r="I197" i="5"/>
  <c r="H196" i="5"/>
  <c r="I196" i="5"/>
  <c r="I195" i="5"/>
  <c r="H194" i="5"/>
  <c r="I194" i="5"/>
  <c r="H193" i="5"/>
  <c r="I193" i="5"/>
  <c r="H192" i="5"/>
  <c r="I192" i="5"/>
  <c r="H191" i="5"/>
  <c r="I191" i="5"/>
  <c r="H190" i="5"/>
  <c r="I190" i="5"/>
  <c r="H189" i="5"/>
  <c r="I189" i="5"/>
  <c r="H188" i="5"/>
  <c r="H184" i="5"/>
  <c r="G184" i="5"/>
  <c r="H183" i="5"/>
  <c r="G183" i="5"/>
  <c r="H182" i="5"/>
  <c r="G182" i="5"/>
  <c r="H181" i="5"/>
  <c r="G181" i="5"/>
  <c r="H180" i="5"/>
  <c r="G180" i="5"/>
  <c r="H179" i="5"/>
  <c r="G179" i="5"/>
  <c r="H178" i="5"/>
  <c r="G178" i="5"/>
  <c r="H177" i="5"/>
  <c r="G177" i="5"/>
  <c r="H176" i="5"/>
  <c r="G176" i="5"/>
  <c r="H173" i="5"/>
  <c r="G173" i="5"/>
  <c r="H172" i="5"/>
  <c r="G172" i="5"/>
  <c r="H171" i="5"/>
  <c r="G171" i="5"/>
  <c r="H170" i="5"/>
  <c r="G170" i="5"/>
  <c r="H169" i="5"/>
  <c r="G169" i="5"/>
  <c r="H168" i="5"/>
  <c r="G168" i="5"/>
  <c r="H167" i="5"/>
  <c r="G167" i="5"/>
  <c r="H166" i="5"/>
  <c r="G166" i="5"/>
  <c r="H163" i="5"/>
  <c r="G163" i="5"/>
  <c r="H162" i="5"/>
  <c r="G162" i="5"/>
  <c r="H161" i="5"/>
  <c r="G161" i="5"/>
  <c r="H158" i="5"/>
  <c r="G158" i="5"/>
  <c r="H157" i="5"/>
  <c r="G157" i="5"/>
  <c r="H156" i="5"/>
  <c r="G156" i="5"/>
  <c r="H153" i="5"/>
  <c r="G153" i="5"/>
  <c r="H152" i="5"/>
  <c r="G152" i="5"/>
  <c r="H151" i="5"/>
  <c r="G151" i="5"/>
  <c r="H150" i="5"/>
  <c r="G150" i="5"/>
  <c r="H147" i="5"/>
  <c r="G147" i="5"/>
  <c r="H146" i="5"/>
  <c r="G146" i="5"/>
  <c r="H145" i="5"/>
  <c r="G145" i="5"/>
  <c r="H144" i="5"/>
  <c r="G144" i="5"/>
  <c r="H141" i="5"/>
  <c r="G141" i="5"/>
  <c r="H140" i="5"/>
  <c r="G140" i="5"/>
  <c r="H139" i="5"/>
  <c r="G139" i="5"/>
  <c r="H138" i="5"/>
  <c r="G138" i="5"/>
  <c r="H135" i="5"/>
  <c r="G135" i="5"/>
  <c r="H134" i="5"/>
  <c r="G134" i="5"/>
  <c r="H133" i="5"/>
  <c r="G133" i="5"/>
  <c r="H132" i="5"/>
  <c r="G132" i="5"/>
  <c r="H129" i="5"/>
  <c r="G129" i="5"/>
  <c r="H128" i="5"/>
  <c r="G128" i="5"/>
  <c r="H127" i="5"/>
  <c r="G127" i="5"/>
  <c r="H126" i="5"/>
  <c r="G126" i="5"/>
  <c r="H125" i="5"/>
  <c r="G125" i="5"/>
  <c r="H120" i="5"/>
  <c r="G120" i="5"/>
  <c r="H119" i="5"/>
  <c r="G119" i="5"/>
  <c r="G118" i="5"/>
  <c r="I118" i="5"/>
  <c r="H115" i="5"/>
  <c r="G115" i="5"/>
  <c r="H114" i="5"/>
  <c r="G114" i="5"/>
  <c r="H113" i="5"/>
  <c r="G113" i="5"/>
  <c r="H112" i="5"/>
  <c r="G112" i="5"/>
  <c r="H111" i="5"/>
  <c r="G111" i="5"/>
  <c r="H110" i="5"/>
  <c r="G110" i="5"/>
  <c r="H109" i="5"/>
  <c r="G109" i="5"/>
  <c r="H108" i="5"/>
  <c r="G108" i="5"/>
  <c r="H107" i="5"/>
  <c r="G107" i="5"/>
  <c r="H104" i="5"/>
  <c r="G104" i="5"/>
  <c r="H103" i="5"/>
  <c r="G103" i="5"/>
  <c r="H102" i="5"/>
  <c r="G102" i="5"/>
  <c r="H101" i="5"/>
  <c r="G101" i="5"/>
  <c r="H100" i="5"/>
  <c r="G100" i="5"/>
  <c r="H99" i="5"/>
  <c r="G99" i="5"/>
  <c r="H98" i="5"/>
  <c r="G98" i="5"/>
  <c r="H97" i="5"/>
  <c r="G97" i="5"/>
  <c r="G95" i="5"/>
  <c r="H94" i="5"/>
  <c r="I94" i="5"/>
  <c r="H93" i="5"/>
  <c r="I93" i="5"/>
  <c r="H92" i="5"/>
  <c r="I92" i="5"/>
  <c r="H91" i="5"/>
  <c r="I91" i="5"/>
  <c r="H90" i="5"/>
  <c r="I90" i="5"/>
  <c r="H89" i="5"/>
  <c r="I89" i="5"/>
  <c r="H88" i="5"/>
  <c r="I88" i="5"/>
  <c r="H87" i="5"/>
  <c r="I87" i="5"/>
  <c r="H86" i="5"/>
  <c r="I86" i="5"/>
  <c r="H85" i="5"/>
  <c r="I85" i="5"/>
  <c r="H84" i="5"/>
  <c r="I84" i="5"/>
  <c r="H83" i="5"/>
  <c r="I83" i="5"/>
  <c r="H82" i="5"/>
  <c r="H79" i="5"/>
  <c r="I79" i="5"/>
  <c r="H78" i="5"/>
  <c r="I78" i="5"/>
  <c r="H77" i="5"/>
  <c r="I77" i="5"/>
  <c r="H76" i="5"/>
  <c r="I76" i="5"/>
  <c r="G75" i="5"/>
  <c r="I75" i="5"/>
  <c r="G74" i="5"/>
  <c r="I74" i="5"/>
  <c r="G73" i="5"/>
  <c r="I73" i="5"/>
  <c r="G72" i="5"/>
  <c r="I72" i="5"/>
  <c r="G71" i="5"/>
  <c r="I71" i="5"/>
  <c r="G70" i="5"/>
  <c r="I70" i="5"/>
  <c r="G69" i="5"/>
  <c r="H66" i="5"/>
  <c r="I66" i="5"/>
  <c r="H65" i="5"/>
  <c r="I65" i="5"/>
  <c r="H64" i="5"/>
  <c r="I64" i="5"/>
  <c r="H63" i="5"/>
  <c r="I62" i="5"/>
  <c r="G61" i="5"/>
  <c r="I61" i="5"/>
  <c r="G60" i="5"/>
  <c r="I60" i="5"/>
  <c r="G59" i="5"/>
  <c r="G57" i="5"/>
  <c r="I56" i="5"/>
  <c r="H53" i="5"/>
  <c r="G53" i="5"/>
  <c r="I52" i="5"/>
  <c r="I51" i="5"/>
  <c r="G48" i="5"/>
  <c r="I48" i="5"/>
  <c r="G47" i="5"/>
  <c r="H45" i="5"/>
  <c r="G44" i="5"/>
  <c r="I44" i="5"/>
  <c r="I45" i="5"/>
  <c r="H41" i="5"/>
  <c r="G41" i="5"/>
  <c r="H40" i="5"/>
  <c r="G40" i="5"/>
  <c r="H39" i="5"/>
  <c r="G39" i="5"/>
  <c r="H38" i="5"/>
  <c r="G38" i="5"/>
  <c r="H35" i="5"/>
  <c r="G35" i="5"/>
  <c r="H34" i="5"/>
  <c r="G34" i="5"/>
  <c r="H33" i="5"/>
  <c r="G33" i="5"/>
  <c r="H32" i="5"/>
  <c r="G32" i="5"/>
  <c r="H31" i="5"/>
  <c r="G31" i="5"/>
  <c r="H28" i="5"/>
  <c r="G27" i="5"/>
  <c r="I27" i="5"/>
  <c r="G26" i="5"/>
  <c r="I26" i="5"/>
  <c r="G25" i="5"/>
  <c r="I25" i="5"/>
  <c r="H22" i="5"/>
  <c r="I22" i="5"/>
  <c r="H21" i="5"/>
  <c r="G21" i="5"/>
  <c r="G20" i="5"/>
  <c r="H17" i="5"/>
  <c r="G16" i="5"/>
  <c r="I16" i="5"/>
  <c r="G15" i="5"/>
  <c r="I15" i="5"/>
  <c r="G14" i="5"/>
  <c r="I14" i="5"/>
  <c r="G13" i="5"/>
  <c r="I13" i="5"/>
  <c r="G12" i="5"/>
  <c r="I12" i="5"/>
  <c r="G11" i="5"/>
  <c r="I11" i="5"/>
  <c r="G10" i="5"/>
  <c r="H8" i="5"/>
  <c r="G7" i="5"/>
  <c r="I7" i="5"/>
  <c r="G6" i="5"/>
  <c r="I6" i="5"/>
  <c r="G5" i="5"/>
  <c r="I15" i="4"/>
  <c r="H15" i="4"/>
  <c r="I15" i="3"/>
  <c r="H15" i="3"/>
  <c r="I21" i="2"/>
  <c r="H21" i="2"/>
  <c r="I51" i="1"/>
  <c r="H51" i="1"/>
  <c r="I36" i="1"/>
  <c r="H36" i="1"/>
  <c r="I21" i="1"/>
  <c r="H21" i="1"/>
  <c r="G42" i="5"/>
  <c r="H130" i="5"/>
  <c r="G130" i="5"/>
  <c r="G253" i="5"/>
  <c r="G263" i="5"/>
  <c r="H121" i="5"/>
  <c r="H253" i="5"/>
  <c r="H263" i="5"/>
  <c r="J21" i="2"/>
  <c r="I287" i="5"/>
  <c r="I288" i="5"/>
  <c r="I289" i="5"/>
  <c r="I290" i="5"/>
  <c r="I291" i="5"/>
  <c r="I292" i="5"/>
  <c r="I293" i="5"/>
  <c r="H105" i="5"/>
  <c r="G136" i="5"/>
  <c r="G142" i="5"/>
  <c r="G148" i="5"/>
  <c r="G159" i="5"/>
  <c r="G174" i="5"/>
  <c r="G294" i="5"/>
  <c r="J15" i="3"/>
  <c r="H148" i="5"/>
  <c r="H154" i="5"/>
  <c r="H185" i="5"/>
  <c r="H294" i="5"/>
  <c r="G284" i="5"/>
  <c r="G301" i="5"/>
  <c r="G116" i="5"/>
  <c r="G214" i="5"/>
  <c r="G17" i="5"/>
  <c r="G49" i="5"/>
  <c r="I205" i="5"/>
  <c r="I214" i="5"/>
  <c r="G236" i="5"/>
  <c r="G105" i="5"/>
  <c r="I10" i="5"/>
  <c r="I17" i="5"/>
  <c r="H23" i="5"/>
  <c r="G45" i="5"/>
  <c r="I47" i="5"/>
  <c r="I49" i="5"/>
  <c r="I119" i="5"/>
  <c r="I120" i="5"/>
  <c r="I127" i="5"/>
  <c r="I128" i="5"/>
  <c r="I129" i="5"/>
  <c r="I134" i="5"/>
  <c r="I135" i="5"/>
  <c r="I139" i="5"/>
  <c r="I141" i="5"/>
  <c r="I145" i="5"/>
  <c r="I146" i="5"/>
  <c r="I151" i="5"/>
  <c r="I152" i="5"/>
  <c r="I153" i="5"/>
  <c r="I158" i="5"/>
  <c r="I162" i="5"/>
  <c r="I163" i="5"/>
  <c r="I168" i="5"/>
  <c r="I169" i="5"/>
  <c r="I170" i="5"/>
  <c r="I171" i="5"/>
  <c r="I172" i="5"/>
  <c r="I173" i="5"/>
  <c r="I176" i="5"/>
  <c r="I178" i="5"/>
  <c r="I179" i="5"/>
  <c r="I180" i="5"/>
  <c r="I181" i="5"/>
  <c r="I182" i="5"/>
  <c r="I183" i="5"/>
  <c r="I184" i="5"/>
  <c r="H203" i="5"/>
  <c r="I256" i="5"/>
  <c r="I257" i="5"/>
  <c r="I258" i="5"/>
  <c r="I259" i="5"/>
  <c r="I260" i="5"/>
  <c r="I261" i="5"/>
  <c r="I262" i="5"/>
  <c r="G270" i="5"/>
  <c r="H52" i="1"/>
  <c r="I52" i="1"/>
  <c r="I28" i="5"/>
  <c r="G8" i="5"/>
  <c r="I21" i="5"/>
  <c r="H42" i="5"/>
  <c r="G67" i="5"/>
  <c r="I59" i="5"/>
  <c r="G80" i="5"/>
  <c r="I69" i="5"/>
  <c r="I80" i="5"/>
  <c r="H80" i="5"/>
  <c r="H116" i="5"/>
  <c r="G185" i="5"/>
  <c r="H236" i="5"/>
  <c r="H243" i="5"/>
  <c r="I296" i="5"/>
  <c r="I301" i="5"/>
  <c r="I31" i="5"/>
  <c r="G36" i="5"/>
  <c r="I34" i="5"/>
  <c r="I35" i="5"/>
  <c r="I39" i="5"/>
  <c r="I41" i="5"/>
  <c r="I53" i="5"/>
  <c r="I98" i="5"/>
  <c r="I99" i="5"/>
  <c r="I100" i="5"/>
  <c r="I101" i="5"/>
  <c r="I102" i="5"/>
  <c r="I103" i="5"/>
  <c r="I104" i="5"/>
  <c r="I108" i="5"/>
  <c r="I109" i="5"/>
  <c r="I110" i="5"/>
  <c r="I111" i="5"/>
  <c r="I112" i="5"/>
  <c r="I113" i="5"/>
  <c r="I114" i="5"/>
  <c r="I115" i="5"/>
  <c r="H142" i="5"/>
  <c r="H159" i="5"/>
  <c r="H164" i="5"/>
  <c r="I188" i="5"/>
  <c r="I203" i="5"/>
  <c r="I219" i="5"/>
  <c r="I236" i="5"/>
  <c r="I238" i="5"/>
  <c r="I239" i="5"/>
  <c r="I240" i="5"/>
  <c r="I241" i="5"/>
  <c r="I242" i="5"/>
  <c r="I246" i="5"/>
  <c r="I247" i="5"/>
  <c r="I248" i="5"/>
  <c r="I249" i="5"/>
  <c r="I250" i="5"/>
  <c r="I251" i="5"/>
  <c r="I252" i="5"/>
  <c r="I265" i="5"/>
  <c r="I270" i="5"/>
  <c r="G276" i="5"/>
  <c r="I278" i="5"/>
  <c r="I284" i="5"/>
  <c r="J15" i="4"/>
  <c r="I32" i="5"/>
  <c r="H57" i="5"/>
  <c r="I55" i="5"/>
  <c r="I57" i="5"/>
  <c r="H95" i="5"/>
  <c r="I82" i="5"/>
  <c r="I95" i="5"/>
  <c r="I5" i="5"/>
  <c r="I8" i="5"/>
  <c r="G23" i="5"/>
  <c r="I20" i="5"/>
  <c r="G28" i="5"/>
  <c r="H36" i="5"/>
  <c r="I33" i="5"/>
  <c r="I40" i="5"/>
  <c r="H67" i="5"/>
  <c r="I63" i="5"/>
  <c r="I107" i="5"/>
  <c r="G121" i="5"/>
  <c r="I125" i="5"/>
  <c r="I132" i="5"/>
  <c r="I156" i="5"/>
  <c r="I166" i="5"/>
  <c r="I38" i="5"/>
  <c r="I97" i="5"/>
  <c r="I126" i="5"/>
  <c r="H136" i="5"/>
  <c r="I133" i="5"/>
  <c r="I140" i="5"/>
  <c r="I144" i="5"/>
  <c r="I147" i="5"/>
  <c r="G154" i="5"/>
  <c r="I157" i="5"/>
  <c r="G164" i="5"/>
  <c r="I161" i="5"/>
  <c r="H174" i="5"/>
  <c r="I167" i="5"/>
  <c r="I138" i="5"/>
  <c r="I150" i="5"/>
  <c r="G243" i="5"/>
  <c r="I272" i="5"/>
  <c r="I276" i="5"/>
  <c r="I177" i="5"/>
  <c r="I245" i="5"/>
  <c r="I255" i="5"/>
  <c r="I286" i="5"/>
  <c r="I263" i="5"/>
  <c r="H307" i="5"/>
  <c r="I294" i="5"/>
  <c r="I121" i="5"/>
  <c r="G307" i="5"/>
  <c r="I185" i="5"/>
  <c r="G215" i="5"/>
  <c r="I67" i="5"/>
  <c r="I253" i="5"/>
  <c r="I154" i="5"/>
  <c r="I164" i="5"/>
  <c r="I105" i="5"/>
  <c r="I23" i="5"/>
  <c r="I116" i="5"/>
  <c r="H122" i="5"/>
  <c r="H215" i="5"/>
  <c r="I215" i="5"/>
  <c r="I42" i="5"/>
  <c r="G122" i="5"/>
  <c r="I36" i="5"/>
  <c r="I243" i="5"/>
  <c r="I174" i="5"/>
  <c r="I136" i="5"/>
  <c r="I142" i="5"/>
  <c r="I148" i="5"/>
  <c r="I159" i="5"/>
  <c r="I130" i="5"/>
  <c r="I307" i="5"/>
  <c r="G308" i="5"/>
  <c r="H308" i="5"/>
  <c r="I122" i="5"/>
  <c r="I308" i="5"/>
</calcChain>
</file>

<file path=xl/comments1.xml><?xml version="1.0" encoding="utf-8"?>
<comments xmlns="http://schemas.openxmlformats.org/spreadsheetml/2006/main">
  <authors>
    <author/>
  </authors>
  <commentList>
    <comment ref="H6" authorId="0">
      <text>
        <r>
          <rPr>
            <sz val="12"/>
            <color theme="1"/>
            <rFont val="Calibri"/>
            <family val="2"/>
          </rPr>
          <t xml:space="preserve">Gloria Mugambe:
these are 2 deliverables hence 10k each
</t>
        </r>
      </text>
    </comment>
    <comment ref="I9" authorId="0">
      <text>
        <r>
          <rPr>
            <sz val="12"/>
            <color theme="1"/>
            <rFont val="Calibri"/>
            <family val="2"/>
          </rPr>
          <t xml:space="preserve">Gloria Mugambe:
for publication of the disclosure plan
</t>
        </r>
      </text>
    </comment>
    <comment ref="H10" authorId="0">
      <text>
        <r>
          <rPr>
            <sz val="12"/>
            <color theme="1"/>
            <rFont val="Calibri"/>
            <family val="2"/>
          </rPr>
          <t xml:space="preserve">Gloria Mugambe:
Policy
</t>
        </r>
      </text>
    </comment>
    <comment ref="I10" authorId="0">
      <text>
        <r>
          <rPr>
            <sz val="12"/>
            <color theme="1"/>
            <rFont val="Calibri"/>
            <family val="2"/>
          </rPr>
          <t>Gloria Mugambe:
Implementation</t>
        </r>
      </text>
    </comment>
    <comment ref="I17" authorId="0">
      <text>
        <r>
          <rPr>
            <sz val="12"/>
            <color theme="1"/>
            <rFont val="Calibri"/>
            <family val="2"/>
          </rPr>
          <t>Gloria Mugambe:
includes funds for validation</t>
        </r>
      </text>
    </comment>
  </commentList>
</comments>
</file>

<file path=xl/comments2.xml><?xml version="1.0" encoding="utf-8"?>
<comments xmlns="http://schemas.openxmlformats.org/spreadsheetml/2006/main">
  <authors>
    <author/>
  </authors>
  <commentList>
    <comment ref="H6" authorId="0">
      <text>
        <r>
          <rPr>
            <sz val="12"/>
            <color theme="1"/>
            <rFont val="Calibri"/>
            <family val="2"/>
          </rPr>
          <t xml:space="preserve">Gloria Mugambe:
these are 2 deliverables hence 10k each
</t>
        </r>
      </text>
    </comment>
    <comment ref="I9" authorId="0">
      <text>
        <r>
          <rPr>
            <sz val="12"/>
            <color theme="1"/>
            <rFont val="Calibri"/>
            <family val="2"/>
          </rPr>
          <t xml:space="preserve">Gloria Mugambe:
for publication of the disclosure plan
</t>
        </r>
      </text>
    </comment>
    <comment ref="H10" authorId="0">
      <text>
        <r>
          <rPr>
            <sz val="12"/>
            <color theme="1"/>
            <rFont val="Calibri"/>
            <family val="2"/>
          </rPr>
          <t xml:space="preserve">Gloria Mugambe:
Policy
</t>
        </r>
      </text>
    </comment>
    <comment ref="I10" authorId="0">
      <text>
        <r>
          <rPr>
            <sz val="12"/>
            <color theme="1"/>
            <rFont val="Calibri"/>
            <family val="2"/>
          </rPr>
          <t>Gloria Mugambe:
Implementation</t>
        </r>
      </text>
    </comment>
    <comment ref="I17" authorId="0">
      <text>
        <r>
          <rPr>
            <sz val="12"/>
            <color theme="1"/>
            <rFont val="Calibri"/>
            <family val="2"/>
          </rPr>
          <t>Gloria Mugambe:
includes funds for validation</t>
        </r>
      </text>
    </comment>
  </commentList>
</comments>
</file>

<file path=xl/comments3.xml><?xml version="1.0" encoding="utf-8"?>
<comments xmlns="http://schemas.openxmlformats.org/spreadsheetml/2006/main">
  <authors>
    <author/>
  </authors>
  <commentList>
    <comment ref="B48" authorId="0">
      <text>
        <r>
          <rPr>
            <sz val="12"/>
            <color theme="1"/>
            <rFont val="Calibri"/>
            <family val="2"/>
          </rPr>
          <t>Gloria:
We could either have a validation or get a reviewer to review the work</t>
        </r>
      </text>
    </comment>
  </commentList>
</comments>
</file>

<file path=xl/sharedStrings.xml><?xml version="1.0" encoding="utf-8"?>
<sst xmlns="http://schemas.openxmlformats.org/spreadsheetml/2006/main" count="819" uniqueCount="447">
  <si>
    <r>
      <rPr>
        <u/>
        <sz val="12"/>
        <color rgb="FF000000"/>
        <rFont val="Calibri"/>
        <family val="2"/>
      </rPr>
      <t>Objective 2: STRENGTHEN REVENUE MANAGEMENT AND ACCOUNTABILITY so as to ensure:</t>
    </r>
    <r>
      <rPr>
        <sz val="12"/>
        <color rgb="FF000000"/>
        <rFont val="Calibri"/>
        <family val="2"/>
      </rPr>
      <t xml:space="preserve">
Effective collection, optimisation and allocation of revenues;
Optimal social and economic spending; and: Improved accountability in the extractives sector;
Ensure transparency and accountability in the management of extractive revenues.</t>
    </r>
  </si>
  <si>
    <t>Activities</t>
  </si>
  <si>
    <r>
      <rPr>
        <u/>
        <sz val="12"/>
        <color rgb="FF000000"/>
        <rFont val="Calibri"/>
        <family val="2"/>
      </rPr>
      <t>Challenges underpinning this Objective:</t>
    </r>
    <r>
      <rPr>
        <sz val="12"/>
        <color rgb="FF000000"/>
        <rFont val="Calibri"/>
        <family val="2"/>
      </rPr>
      <t xml:space="preserve">
Increasing budget deficit; identification of priority sectors; unclear definitions of petroleum revenues; Difficulty in maximising revenue over the medium-term due to poor inter-agency coordination and low compliance; Unclear implementation of rules governing expenditure from extractive revenues; Limited knowledge of the industry.</t>
    </r>
  </si>
  <si>
    <t>EITI Requirement</t>
  </si>
  <si>
    <t>Outputs</t>
  </si>
  <si>
    <t>Outcomes</t>
  </si>
  <si>
    <t>Responsible Party</t>
  </si>
  <si>
    <t>Timeline</t>
  </si>
  <si>
    <t>Estimated Cost July '20 - June '21</t>
  </si>
  <si>
    <t>Estimated Cost  July '21 - June '22</t>
  </si>
  <si>
    <t>Funding Source</t>
  </si>
  <si>
    <t>Resp. Party</t>
  </si>
  <si>
    <t>July '20 - June '21</t>
  </si>
  <si>
    <t xml:space="preserve"> July '21 - June '22</t>
  </si>
  <si>
    <t>Develop Terms of Reference for the Independent Administrator (IA); Hold meetings with OAG to discuss their potential role as IA; OAG and MSG benchmarking visit to Zambia.</t>
  </si>
  <si>
    <t>Background paper introducing the issues to be dicsussed in the scoping study.</t>
  </si>
  <si>
    <t>4.1, 4.3, 4.5 - 4.9: Revenue collection.</t>
  </si>
  <si>
    <t>UG EITI Sec</t>
  </si>
  <si>
    <t>UG 
EITI Sec</t>
  </si>
  <si>
    <t>Terms of Reference developed, IA identified and approved by MSG.</t>
  </si>
  <si>
    <t xml:space="preserve">Jul 2020 - Sep 2020
</t>
  </si>
  <si>
    <t>2.1 Legal framework and fiscal regime.</t>
  </si>
  <si>
    <t>Two research briefs (content for Scoping Study and EITI Report).</t>
  </si>
  <si>
    <t>Improved understanding of the sector in order to strengthen the governance framework.</t>
  </si>
  <si>
    <t>Improvements in extractives sector governance as a result of credible information.</t>
  </si>
  <si>
    <t>MSG
UG EITI Sec</t>
  </si>
  <si>
    <t>Jul 2020 - June 2021
July 2021 - Dec 2021</t>
  </si>
  <si>
    <t>2.2 Contract and licence allocations.</t>
  </si>
  <si>
    <t>Two fact sheets (and content for EITI Report).</t>
  </si>
  <si>
    <t>Improved transparency around licence and contract awards for better scrutiny in order to hold government to account.</t>
  </si>
  <si>
    <t xml:space="preserve">MSG
(PAU)
(MEMD)
</t>
  </si>
  <si>
    <t xml:space="preserve">Oct 2020 - Dec 2020
</t>
  </si>
  <si>
    <r>
      <rPr>
        <b/>
        <sz val="12"/>
        <color rgb="FF000000"/>
        <rFont val="Calibri"/>
        <family val="2"/>
      </rPr>
      <t>Ascertain total revenues from extractives operations for the EITI Report</t>
    </r>
    <r>
      <rPr>
        <sz val="12"/>
        <color theme="1"/>
        <rFont val="Calibri"/>
        <family val="2"/>
      </rPr>
      <t>, detailing amounts received and 'Statement of Materiality', definition of a 'project', benefit streams, mechanics of Petroleum Fund, additional benefit streams, list of Reporting Companies, and government transactions.</t>
    </r>
  </si>
  <si>
    <t>Scoping Study on Revenues Collected as preparation for first EITI Report.</t>
  </si>
  <si>
    <t>Maximisation of collections from extractives; 
Public expectations managed; and:
Improved accountability.</t>
  </si>
  <si>
    <t>MSG
(IA)
(MOFPED)
(URA)</t>
  </si>
  <si>
    <t>Oct 2020 - June 2021
July 2021 - June 2022</t>
  </si>
  <si>
    <t>2.3 Register of licences.</t>
  </si>
  <si>
    <t>One (1) Gap analysis report (and content for EITI Report).</t>
  </si>
  <si>
    <t>Improved transparency to ensure that mining operations are undertaken in a transparent manner.</t>
  </si>
  <si>
    <r>
      <rPr>
        <b/>
        <sz val="12"/>
        <color rgb="FF000000"/>
        <rFont val="Calibri"/>
        <family val="2"/>
      </rPr>
      <t>Track allocations of revenues from extractives operations for</t>
    </r>
    <r>
      <rPr>
        <sz val="12"/>
        <color theme="1"/>
        <rFont val="Calibri"/>
        <family val="2"/>
      </rPr>
      <t xml:space="preserve"> EITI Report, that detail amounts allocated; including any sub-national payments (e.g. district royalties) by extractive industry companies and associated utilisation.</t>
    </r>
  </si>
  <si>
    <t xml:space="preserve">(MEMD)
</t>
  </si>
  <si>
    <t>5.1 - 5.3:  Revenue allocations.</t>
  </si>
  <si>
    <t>Revenue Allocation Report as preparation for first EITI report.</t>
  </si>
  <si>
    <t>Informed engagements on benefits accruing to citizens from extractives.</t>
  </si>
  <si>
    <t>MSG
(MOFPED)</t>
  </si>
  <si>
    <t>2.4 Contracts.</t>
  </si>
  <si>
    <t>Published plan for disclosing contracts and licences.</t>
  </si>
  <si>
    <t xml:space="preserve">Improved transparency in licence/contract awards to ensure that the exploitation of this resource will result in lasting benefits for the public. </t>
  </si>
  <si>
    <r>
      <rPr>
        <b/>
        <sz val="12"/>
        <color rgb="FF000000"/>
        <rFont val="Calibri"/>
        <family val="2"/>
      </rPr>
      <t>Ascertain Social and Environmental expenditures by extractive companies</t>
    </r>
    <r>
      <rPr>
        <sz val="12"/>
        <color theme="1"/>
        <rFont val="Calibri"/>
        <family val="2"/>
      </rPr>
      <t xml:space="preserve"> (capturing 'material' social and environmental payments to communities and government, mandated and discretionary expenditures; and information on expenditures related to liabilities and remediation programmes including 'Project Affected People' (resettlement etc.); and follow-up activity to recommend possible mechanisms for regular and transparent reporting of 'Corporate and Social Responsibility' spending (CSR used when expenditures are not mandated).</t>
    </r>
  </si>
  <si>
    <t>MSG
(MEMD)
Industry</t>
  </si>
  <si>
    <t xml:space="preserve">Sep 2020 - Dec 2020
Jul 2021 - Sep 2021
</t>
  </si>
  <si>
    <t>6.1 - 6.4 Social and economic spending.</t>
  </si>
  <si>
    <t>Part of Scoping Report (and content for the EITI Report).</t>
  </si>
  <si>
    <t>2.5 Beneficial Ownership.</t>
  </si>
  <si>
    <t>Report findings discussed in MSG and discussions published.</t>
  </si>
  <si>
    <t>Improved transparency to ensure that information on ownership of firms in the extractives sector is published.</t>
  </si>
  <si>
    <t>MSG
(MEMD)</t>
  </si>
  <si>
    <r>
      <rPr>
        <b/>
        <sz val="12"/>
        <color rgb="FF000000"/>
        <rFont val="Calibri"/>
        <family val="2"/>
      </rPr>
      <t>Ascertain Quasi-fiscal expenditures by</t>
    </r>
    <r>
      <rPr>
        <sz val="12"/>
        <color theme="1"/>
        <rFont val="Calibri"/>
        <family val="2"/>
      </rPr>
      <t xml:space="preserve">  State Owned Enterprises with regard to public social expenditure, such as social services, public infrastructure, and national debt servicing etc undertaken outside of the budget.</t>
    </r>
  </si>
  <si>
    <t>Improved management of extractive resources.</t>
  </si>
  <si>
    <t>2.6 State Participation.</t>
  </si>
  <si>
    <t>One research brief prepared and disseminated (and content for Scoping Study and EITI Report)</t>
  </si>
  <si>
    <t>Improved understanding of the sector to ensure that UNOC is transparently and efficiently operated.</t>
  </si>
  <si>
    <t>MSG
(UNOC)
(MEMD)
(MOFPED)</t>
  </si>
  <si>
    <r>
      <rPr>
        <b/>
        <sz val="12"/>
        <color rgb="FF000000"/>
        <rFont val="Calibri"/>
        <family val="2"/>
      </rPr>
      <t>Analysis of Contribution of the extractives sector to the economy</t>
    </r>
    <r>
      <rPr>
        <sz val="12"/>
        <color theme="1"/>
        <rFont val="Calibri"/>
        <family val="2"/>
      </rPr>
      <t xml:space="preserve"> (e.g. size of extractive sector relative to GDP and rest of the economy, revenues, exports and employment in absolute and relative % terms); and follow up activity to develop a 'contribution tracking tools' to check whether extractive contribute as expected.</t>
    </r>
  </si>
  <si>
    <t>Effective contribution of etractives to economic growth.</t>
  </si>
  <si>
    <r>
      <rPr>
        <b/>
        <sz val="12"/>
        <color rgb="FF000000"/>
        <rFont val="Calibri"/>
        <family val="2"/>
      </rPr>
      <t>Analysis of environmental impact of extractive activities</t>
    </r>
    <r>
      <rPr>
        <sz val="12"/>
        <color theme="1"/>
        <rFont val="Calibri"/>
        <family val="2"/>
      </rPr>
      <t xml:space="preserve"> related to social and environmental management and monitoring; and information on administrative and sanctioning processes of government, as well as environmental liabilities, rehabilitation and remediation programmes, including impacts on 'Project Affected People'.</t>
    </r>
  </si>
  <si>
    <t>Improved awareness of impacts from extractives leading to better management and accountability of social and environmental impacts by duty bearers.</t>
  </si>
  <si>
    <t>MSG
(NEMA)</t>
  </si>
  <si>
    <t>3.1 - 3.3 Exploration and production.</t>
  </si>
  <si>
    <t>Monitor compliance of the extractive sector with social and environmental regulations, frameworks and safeguards. Produce policy papers on areas requiring strengthening for MSG and wider stakeholder engagement.</t>
  </si>
  <si>
    <t>2 monitoring reports on sector compliance (petroleum and mining); and:
1 monitoring report on the pipeline.'</t>
  </si>
  <si>
    <t>2 Scoping Studies and EITI Report.</t>
  </si>
  <si>
    <t>Improved compliance with social and environmental safe guards outlined in the ESIAs.</t>
  </si>
  <si>
    <t>Improved transparency in order to map stakeholders and investments.</t>
  </si>
  <si>
    <t>MSG
(MEMD)
(PAU)</t>
  </si>
  <si>
    <t>Engage communities on government and industry expenditures in their area, including indirect spending on 'oil roads' and other infrastructure.</t>
  </si>
  <si>
    <t>7.1 Public debate</t>
  </si>
  <si>
    <t>One research brief prepared and disseminated (and content for Scoping Study and EITI Report).</t>
  </si>
  <si>
    <t>8 Meetings on sub-national extractive industry revenue allocations.</t>
  </si>
  <si>
    <t>Improved management of the sector.</t>
  </si>
  <si>
    <t>MSG
(CSOs)</t>
  </si>
  <si>
    <t>Jan 2021 - June 2021
July 2021 - June 2022</t>
  </si>
  <si>
    <t xml:space="preserve">Scoping Study that involves a stakeholder mapping of Artisanal and Small-Scale Mining (ASM) in order to assess their contribution to revenues, as well as their social and environmental impacts.
</t>
  </si>
  <si>
    <t>Scoping Study on ASM to inform implementation and EITI Report.</t>
  </si>
  <si>
    <t>Disseminate EITI Report findings and recommendations (including 'knowledge products' like policy briefs, position papers).</t>
  </si>
  <si>
    <t xml:space="preserve">Improved transparency in ASM data, in order to ensure that ASM contribute effectively to revenue and development. </t>
  </si>
  <si>
    <t>One(1) national and four(4) Regional dissemination meetings based on knowledge products.</t>
  </si>
  <si>
    <t>Improved capacity of citizens to engage leading to better etractives governance.</t>
  </si>
  <si>
    <t>Jan 2022 - June 2022</t>
  </si>
  <si>
    <t>Scoping Study on the gender impacts of the extractives sector and potential of EITI to improve gender equality and outcomes for women in extractives.</t>
  </si>
  <si>
    <t>Hold national meeting and high level strategic dialogue on data and improved extractives governance.</t>
  </si>
  <si>
    <t>Two (2) strategic engagements held.</t>
  </si>
  <si>
    <t>Improved compliance and governance.</t>
  </si>
  <si>
    <t xml:space="preserve">MSG </t>
  </si>
  <si>
    <t>Sep 2020
Oct 2020</t>
  </si>
  <si>
    <t>6.3 Contribution of extractives to the economy.</t>
  </si>
  <si>
    <t>Scoping Study on gender to inform implementation and EITI Report.</t>
  </si>
  <si>
    <t>Public awareness of gender issues raised in order to ensure that they are mainstreamed into extractives governance.</t>
  </si>
  <si>
    <t>MSG</t>
  </si>
  <si>
    <t xml:space="preserve">Jul 2021 - Sep 2021
</t>
  </si>
  <si>
    <t>Scoping Study to track implementation of National Content policy, recommendations for EITI implementation and dissemination of findings.</t>
  </si>
  <si>
    <t>One Report on implementation of National Content policy.</t>
  </si>
  <si>
    <t>Increased participation of Ugandans in the extractives industry.</t>
  </si>
  <si>
    <t>Sub-Total Objective 2</t>
  </si>
  <si>
    <t>Jan 2021 - March 2021
Jul 2021 - Sep 2021</t>
  </si>
  <si>
    <t>Develop a Communications Strategy (including creation of an MSG communications committee to consider National and regional launches, expanding public debate, media engagement, press releases, and talk shows).</t>
  </si>
  <si>
    <t>7.1 Public debate.</t>
  </si>
  <si>
    <t>Comprehensive and fully funded Communications Strategy.</t>
  </si>
  <si>
    <t>Critical mass of citizens better informed about the extractives operations in order to engage more effecively.</t>
  </si>
  <si>
    <t>UG 
EITI 
Sec</t>
  </si>
  <si>
    <t>Jul 2020 - Dec 2020
Jul 2021 -Dec 2021</t>
  </si>
  <si>
    <t>Prepare, publish and disseminate the first national EITI report capturing the status and findings against all (7) EITI Requirements.</t>
  </si>
  <si>
    <t>First EITI report covering the period decided by the MSG.</t>
  </si>
  <si>
    <t>Improved transparency and accountability inorder to ensure that extractives are better manged.</t>
  </si>
  <si>
    <t xml:space="preserve">Jan 2022 - June 2022
</t>
  </si>
  <si>
    <t>Conduct outreach to various constituencies, including Parliament committees (NRC and Economy), and the media working on extractives, on findings of the Scoping studies.</t>
  </si>
  <si>
    <t>Six awareness raising activities.</t>
  </si>
  <si>
    <t>Awareness raised and capacity built to better engage MPs and media involved in extracives reporting.</t>
  </si>
  <si>
    <t>Mar 2021 - June 2021
Oct 2021 - Dec 2021</t>
  </si>
  <si>
    <t>Implement the Communications Strategy through engagement with the media, citizens and other stakeholders.</t>
  </si>
  <si>
    <t>Media reports and coverage.</t>
  </si>
  <si>
    <t>Widen awareness and understanding at national and sub-national levels.</t>
  </si>
  <si>
    <t xml:space="preserve">Jan 2021 - June 2022
</t>
  </si>
  <si>
    <t>Set up, maintain and update UG-EITI website.</t>
  </si>
  <si>
    <t>7.2 Data accessibility and open data</t>
  </si>
  <si>
    <t>Functional and regularly updated website
A one stop information centre for EITI in Uganda leading to increased access to information.</t>
  </si>
  <si>
    <t>Improved capacity to engage from an informed position.</t>
  </si>
  <si>
    <t xml:space="preserve">Jul 2020 - June 2022
</t>
  </si>
  <si>
    <t>Sub-Total Objective 1</t>
  </si>
  <si>
    <t>UG EITI Secretariat</t>
  </si>
  <si>
    <t>7.2 Data accessibility and open data.</t>
  </si>
  <si>
    <t>Objective 3: BUILD THE OPERATIONAL AND TECHNICAL CAPACITY OF THE MSG AND SECRETARIAT TO ENSURE EITI IS EFFECTIVELY IMPLEMENTED.</t>
  </si>
  <si>
    <r>
      <rPr>
        <u/>
        <sz val="12"/>
        <color rgb="FF000000"/>
        <rFont val="Calibri"/>
        <family val="2"/>
      </rPr>
      <t xml:space="preserve">Challenges underpinning this Objective:
</t>
    </r>
    <r>
      <rPr>
        <sz val="12"/>
        <color rgb="FF000000"/>
        <rFont val="Calibri"/>
        <family val="2"/>
      </rPr>
      <t>L</t>
    </r>
    <r>
      <rPr>
        <sz val="12"/>
        <color rgb="FF000000"/>
        <rFont val="Calibri"/>
        <family val="2"/>
      </rPr>
      <t>imited understanding of the extractives sector and what is involved in overseeing EITI implementation.</t>
    </r>
  </si>
  <si>
    <r>
      <rPr>
        <u/>
        <sz val="12"/>
        <color rgb="FF000000"/>
        <rFont val="Calibri"/>
        <family val="2"/>
      </rPr>
      <t>Objective 2: STRENGTHEN REVENUE MANAGEMENT AND ACCOUNTABILITY so as to ensure:</t>
    </r>
    <r>
      <rPr>
        <sz val="12"/>
        <color rgb="FF000000"/>
        <rFont val="Calibri"/>
        <family val="2"/>
      </rPr>
      <t xml:space="preserve">
Effective collection, optimisation and allocation of revenues;
Optimal social and economic spending; and:
Improved accountability in the extractives sector
Ensure transparency and accountability in the management of extractive revenues.</t>
    </r>
  </si>
  <si>
    <r>
      <rPr>
        <b/>
        <u/>
        <sz val="12"/>
        <color rgb="FF000000"/>
        <rFont val="Calibri"/>
        <family val="2"/>
      </rPr>
      <t>Challenges underpinning this Objective:</t>
    </r>
    <r>
      <rPr>
        <b/>
        <sz val="12"/>
        <color rgb="FF000000"/>
        <rFont val="Calibri"/>
        <family val="2"/>
      </rPr>
      <t xml:space="preserve">
Increasing budget deficit; identification of priority sectors; unclear definitions of petroleum revenues; Difficulty in maximising revenue over the medium-term due to poor inter-agency coordination and low compliance; Unclear implementation of rules governing expenditure from extractive revenues; Limited knowledge of the industry</t>
    </r>
  </si>
  <si>
    <t>Conduct induction for MSG members (including by MSG members) on key EITI implementation issues; and trainings on specific issues selected from the following: taxation, systematic disclosure (based on the Standard Data Template), Petroleum Fund, Fiscal Rules and Beneficial Ownership.</t>
  </si>
  <si>
    <t>1. Oversight by the MSG.</t>
  </si>
  <si>
    <t>One (1) Induction training and two (2) specific trainings held.</t>
  </si>
  <si>
    <t>MSG members' knowledge, understanding and appreciation of the EITI standard improved.</t>
  </si>
  <si>
    <t>Estimated Cost (US$) July '20 - June '21</t>
  </si>
  <si>
    <t>Jul 2020
Mar 2021
Jul 2021</t>
  </si>
  <si>
    <t>Estimated Cost (US$) July '21 - June '22</t>
  </si>
  <si>
    <t>MSG
UG EITI Secretariat</t>
  </si>
  <si>
    <t>Hold quarterly MSG meetings for the Secretariat to report on the progress of activities and for the MSG to monitor and track overall performance in implementing EITI.</t>
  </si>
  <si>
    <t>At least eight meetings held over the two years.</t>
  </si>
  <si>
    <t>Fully active and effectively engaged MSG.</t>
  </si>
  <si>
    <r>
      <rPr>
        <b/>
        <sz val="12"/>
        <color rgb="FF000000"/>
        <rFont val="Calibri"/>
        <family val="2"/>
      </rPr>
      <t>Ascertain total revenues from extractives operations for the EITI Report</t>
    </r>
    <r>
      <rPr>
        <sz val="12"/>
        <color theme="1"/>
        <rFont val="Calibri"/>
        <family val="2"/>
      </rPr>
      <t>, detailing amounts received and 'Statement of Materiality', definition of a 'project', benefit streams, mechanics of Petroleum Fund, additional benefit streams, list of Reporting Companies, and government transactions.</t>
    </r>
  </si>
  <si>
    <t>Maximisation of collections from extractives; 
Public expectations managed; and: 
Improved accountability.</t>
  </si>
  <si>
    <t>Undertake training, including by regional peer support for the Secretariat staff and the Independent Administrator in planning and delivering Requirement 4, designing and completing the reporting templates and preparing the first EITI Report.</t>
  </si>
  <si>
    <t>2 Training sessions held (including with Independent Administrator).</t>
  </si>
  <si>
    <t>Secretariat staff members knowledge, understanding and appreciation of delivery issues.</t>
  </si>
  <si>
    <t xml:space="preserve">Oct 2020
Jul - Dec 2021
</t>
  </si>
  <si>
    <t>Prepare Candidature Application and make a submission to the EITI Board.</t>
  </si>
  <si>
    <t>Candidature Application completed.</t>
  </si>
  <si>
    <t>Uganda approved as an EITI Candidate country.</t>
  </si>
  <si>
    <t>Ongoing</t>
  </si>
  <si>
    <t>Organise strategic meetings for MSG members to foster improved co-ordination and information flow.</t>
  </si>
  <si>
    <t>Sector specific trainings held anually.</t>
  </si>
  <si>
    <t>Better co-ordinated MSG linked in to constituencies.</t>
  </si>
  <si>
    <t>Oct 2020
Oct 2021</t>
  </si>
  <si>
    <r>
      <rPr>
        <sz val="12"/>
        <color rgb="FF000000"/>
        <rFont val="Calibri"/>
        <family val="2"/>
      </rPr>
      <t xml:space="preserve">Undertake a study to identify possible obstacles to EITI implementation and risk mitigation strategies (for </t>
    </r>
    <r>
      <rPr>
        <b/>
        <sz val="12"/>
        <color rgb="FF000000"/>
        <rFont val="Calibri"/>
        <family val="2"/>
      </rPr>
      <t>1.5 Work plan c)iii.).</t>
    </r>
  </si>
  <si>
    <t>Gap analysis report.</t>
  </si>
  <si>
    <t>Smooth implementation of EITI.</t>
  </si>
  <si>
    <t>July - Sep 2020</t>
  </si>
  <si>
    <r>
      <rPr>
        <b/>
        <sz val="12"/>
        <color rgb="FF000000"/>
        <rFont val="Calibri"/>
        <family val="2"/>
      </rPr>
      <t>Track allocations of revenues from extractives operations for</t>
    </r>
    <r>
      <rPr>
        <sz val="12"/>
        <color theme="1"/>
        <rFont val="Calibri"/>
        <family val="2"/>
      </rPr>
      <t xml:space="preserve"> EITI Report, that detail amounts allocated; including any sub-national payments (e.g. district royalties) by extractive industry companies and associated utilisation.</t>
    </r>
  </si>
  <si>
    <t>One (1) strategic engagement with top management of the Ministry of Finance and one (1) strategic engagement with the Ministry of Energy and Mineral Development to ensure high level buy-in and public commitment (identify and support inter-agency mechanisms for coordination and collaboration).</t>
  </si>
  <si>
    <t>At least three (3) High level pronouncements of support and commitment to EITI made.</t>
  </si>
  <si>
    <t xml:space="preserve">Increased buy-in of key government ministries. </t>
  </si>
  <si>
    <t>Aug 2020
Sep 2020</t>
  </si>
  <si>
    <r>
      <rPr>
        <b/>
        <sz val="12"/>
        <color rgb="FF000000"/>
        <rFont val="Calibri"/>
        <family val="2"/>
      </rPr>
      <t>Ascertain Social and Environmental expenditures by extractive companies</t>
    </r>
    <r>
      <rPr>
        <sz val="12"/>
        <color theme="1"/>
        <rFont val="Calibri"/>
        <family val="2"/>
      </rPr>
      <t xml:space="preserve"> (capturing 'material' social and environmental payments to communities and government, mandated and discretionary expenditures; and information on expenditures related to liabilities and remediation programmes including 'Project Affected People' (resettlement etc.); and follow-up activity to recommend possible mechanisms for regular and transparent reporting of 'Corporate and Social Responsibility' spending (CSR used when expenditures are not mandated).</t>
    </r>
  </si>
  <si>
    <t>Sustainable management of extracive resources.</t>
  </si>
  <si>
    <r>
      <rPr>
        <b/>
        <sz val="12"/>
        <color rgb="FF000000"/>
        <rFont val="Calibri"/>
        <family val="2"/>
      </rPr>
      <t>Ascertain Quasi-fiscal expenditures by</t>
    </r>
    <r>
      <rPr>
        <sz val="12"/>
        <color theme="1"/>
        <rFont val="Calibri"/>
        <family val="2"/>
      </rPr>
      <t xml:space="preserve">  State Owned Enterprises with regard to public social expenditure, such as social services, public infrastructure, and national debt servicing etc undertaken outside of the budget.</t>
    </r>
  </si>
  <si>
    <t>Development of a Monitoring and evaluation (M&amp;E) strategy for the Secretariat to implement and for the MSG to use in tracking implementation.</t>
  </si>
  <si>
    <t>M&amp;E strategy.</t>
  </si>
  <si>
    <t>Improved strategic focus.</t>
  </si>
  <si>
    <t>July - Dec 2020</t>
  </si>
  <si>
    <t>Organise field visits to the extractive regions for Secretariat and MSG members.</t>
  </si>
  <si>
    <r>
      <rPr>
        <b/>
        <sz val="12"/>
        <color rgb="FF000000"/>
        <rFont val="Calibri"/>
        <family val="2"/>
      </rPr>
      <t>Analysis of Contribution of the extractives sector to the economy</t>
    </r>
    <r>
      <rPr>
        <sz val="12"/>
        <color theme="1"/>
        <rFont val="Calibri"/>
        <family val="2"/>
      </rPr>
      <t xml:space="preserve"> (e.g. size of extractive sector relative to GDP and rest of the economy, revenues, exports and employment in absolute and relative % terms); and follow up activity to develop a 'contribution tracking tools' to check whether extractive contribute as expected.</t>
    </r>
  </si>
  <si>
    <t>Four field visits conducted.</t>
  </si>
  <si>
    <t>Increased awareness of MSG members.</t>
  </si>
  <si>
    <t>Nov 2020, Mar 2021, Nov 2021, Mar 2022</t>
  </si>
  <si>
    <r>
      <rPr>
        <b/>
        <sz val="12"/>
        <color rgb="FF000000"/>
        <rFont val="Calibri"/>
        <family val="2"/>
      </rPr>
      <t>Analysis of environmental impact of extractive activities</t>
    </r>
    <r>
      <rPr>
        <sz val="12"/>
        <color theme="1"/>
        <rFont val="Calibri"/>
        <family val="2"/>
      </rPr>
      <t xml:space="preserve"> related to social and environmental management and monitoring; and information on administrative and sanctioning processes of government, as well as environmental liabilities, rehabilitation and remediation programmes, including impacts on 'Project Affected People'.</t>
    </r>
  </si>
  <si>
    <t>Open Data Policy document.</t>
  </si>
  <si>
    <t>Ref:</t>
  </si>
  <si>
    <t>All data produced is openly available to be used.</t>
  </si>
  <si>
    <t>Jul - Sep 2021</t>
  </si>
  <si>
    <t>2 monitoring reports on sector compliance (petroleum and mining); and:
1 monitoring report on the pipeline.</t>
  </si>
  <si>
    <t>Secretariat support to the MSG - General and administration activities.</t>
  </si>
  <si>
    <t>Item description</t>
  </si>
  <si>
    <t>Running Secretariat and MSG.</t>
  </si>
  <si>
    <t>No. of Units</t>
  </si>
  <si>
    <t>Days/Month/Quarter</t>
  </si>
  <si>
    <t>QTY</t>
  </si>
  <si>
    <t>Operational efficiency in delivering EITI implementation.</t>
  </si>
  <si>
    <t>MOFPED</t>
  </si>
  <si>
    <t>2020 and 2021</t>
  </si>
  <si>
    <t xml:space="preserve">Unit Cost </t>
  </si>
  <si>
    <t>Sub-Total Objective 3</t>
  </si>
  <si>
    <t>2020/
2021</t>
  </si>
  <si>
    <t>2021/
2022</t>
  </si>
  <si>
    <t>Total Budget</t>
  </si>
  <si>
    <t>Notes</t>
  </si>
  <si>
    <t>OBJECTIVE 1. : ENHANCE TRANSPARENCY IN EXTRACTIVES SECTOR.</t>
  </si>
  <si>
    <t>Disseminate EITI Report findings and recommendations (including 'knowledge products' like policy briefs, position papers)</t>
  </si>
  <si>
    <r>
      <rPr>
        <u/>
        <sz val="12"/>
        <color rgb="FF000000"/>
        <rFont val="Calibri"/>
        <family val="2"/>
      </rPr>
      <t xml:space="preserve">Challenges underpinning this Objective:
</t>
    </r>
    <r>
      <rPr>
        <sz val="12"/>
        <color rgb="FF000000"/>
        <rFont val="Calibri"/>
        <family val="2"/>
      </rPr>
      <t xml:space="preserve">Currently, there is a limited understanding of the extractives sector and what is involved in overseeing EITI implementation.
</t>
    </r>
  </si>
  <si>
    <t>Consultant hired</t>
  </si>
  <si>
    <t>1. Oversight by the MSG</t>
  </si>
  <si>
    <t>2 Training sessions held (including with Independent Administrator)</t>
  </si>
  <si>
    <t>Dissemination</t>
  </si>
  <si>
    <r>
      <rPr>
        <sz val="12"/>
        <color rgb="FF000000"/>
        <rFont val="Calibri"/>
        <family val="2"/>
      </rPr>
      <t xml:space="preserve">Undertake a study to identify possible obstacles to EITI implementation and risk mitigation strategies (for </t>
    </r>
    <r>
      <rPr>
        <b/>
        <sz val="12"/>
        <color rgb="FF000000"/>
        <rFont val="Calibri"/>
        <family val="2"/>
      </rPr>
      <t>1.5 Work plan c)iii.).</t>
    </r>
  </si>
  <si>
    <t>Publishing &amp;  Printing reports</t>
  </si>
  <si>
    <t>Increased buy-in of key government ministries .</t>
  </si>
  <si>
    <t>Sub Total</t>
  </si>
  <si>
    <t>Increased awareness of MSG members .</t>
  </si>
  <si>
    <t xml:space="preserve">Undertake scoping study on Uganda's  Legal framework and fiscal regime  mining and Petroleum. </t>
  </si>
  <si>
    <t xml:space="preserve">Grand Total MSG Work-plan                        </t>
  </si>
  <si>
    <t xml:space="preserve">Validation </t>
  </si>
  <si>
    <t>Conference package</t>
  </si>
  <si>
    <t>Transport Refund for Participants.</t>
  </si>
  <si>
    <t>Communication</t>
  </si>
  <si>
    <t>Printing reports</t>
  </si>
  <si>
    <t>Year 1</t>
  </si>
  <si>
    <t>Year 2</t>
  </si>
  <si>
    <t xml:space="preserve"> Study- How mining cadastre  addresses info. on licences &amp; potential of  interface with UGEITI website.</t>
  </si>
  <si>
    <t>Facilitator /Subject matter Specialist</t>
  </si>
  <si>
    <t>Validation Workshop</t>
  </si>
  <si>
    <t>Engage government to develop a plan for contract and licence disclosure and publication.</t>
  </si>
  <si>
    <t>National Level</t>
  </si>
  <si>
    <t>Transport Refund for Delegates</t>
  </si>
  <si>
    <t>Assorted stationery</t>
  </si>
  <si>
    <t xml:space="preserve">Strategic Engagement </t>
  </si>
  <si>
    <t>Publication of discussions and government's policy direction</t>
  </si>
  <si>
    <t>Media briefing</t>
  </si>
  <si>
    <t>Study on the reporting requirements and practices of State Owned Enterprises (SOEs) in Mining and Pet.</t>
  </si>
  <si>
    <t>Validation workshop</t>
  </si>
  <si>
    <t>validation workshop</t>
  </si>
  <si>
    <t>Scoping Study - gender impacts of the extractives sector and implications for  EITI outcomes.</t>
  </si>
  <si>
    <t>Scoping Study - track implementation of National Content policy and dissemination of findings.</t>
  </si>
  <si>
    <t>Design, layout and printing of report</t>
  </si>
  <si>
    <t>Dissemination of report</t>
  </si>
  <si>
    <t>Conference package  (Venue, Meals and Refreshments)</t>
  </si>
  <si>
    <t xml:space="preserve">Transport Facilitation </t>
  </si>
  <si>
    <t>Printing of reports</t>
  </si>
  <si>
    <t>Coordination and Mobilisation</t>
  </si>
  <si>
    <t>Develop a Communications Strategy.</t>
  </si>
  <si>
    <t>National Launch</t>
  </si>
  <si>
    <t>Conference Package</t>
  </si>
  <si>
    <t>Transport refund - Upcountry delegates</t>
  </si>
  <si>
    <t>Media coverage</t>
  </si>
  <si>
    <t>TV Talkshow</t>
  </si>
  <si>
    <t>Radio Talkshow</t>
  </si>
  <si>
    <t>Newspaper supplement</t>
  </si>
  <si>
    <t>Prepare, publish and disseminate the first national EITI report.</t>
  </si>
  <si>
    <t>Collection of data and drafting of first report</t>
  </si>
  <si>
    <t>Editing, typesetting, layout and design</t>
  </si>
  <si>
    <t>Per diem/ Transport refund delegates</t>
  </si>
  <si>
    <t>Media coverage &amp; radio talk shows</t>
  </si>
  <si>
    <t>Stationery/Communication &amp; Mobilization</t>
  </si>
  <si>
    <t>Airtickets - delegates</t>
  </si>
  <si>
    <t>Accommodation and incidentals</t>
  </si>
  <si>
    <t>Local transportation</t>
  </si>
  <si>
    <t>Sponsored newspaper article</t>
  </si>
  <si>
    <t>Subtotal</t>
  </si>
  <si>
    <t>Conduct outreach to stakeholders on findings of the Scoping studies.</t>
  </si>
  <si>
    <t>Meals and refreshment for Participants</t>
  </si>
  <si>
    <t>Transport for Participants - National</t>
  </si>
  <si>
    <t>Transport refund for Up Country Participants</t>
  </si>
  <si>
    <t>Perdiem for Up Country Participants</t>
  </si>
  <si>
    <t>Stationary-assorted Photocopying resources</t>
  </si>
  <si>
    <t>Printing of Scoping study reports</t>
  </si>
  <si>
    <t>Hire of workshop facilities/projector</t>
  </si>
  <si>
    <t>Implement the Communications Strategy through engagement with the media, citizens etc.</t>
  </si>
  <si>
    <t>Venue</t>
  </si>
  <si>
    <t xml:space="preserve">Transport Refund for Participants.- National </t>
  </si>
  <si>
    <t>DSA up country ppts</t>
  </si>
  <si>
    <t>Hire of vehicles /Fuel</t>
  </si>
  <si>
    <t>Design, domain name registration and hosting</t>
  </si>
  <si>
    <t>Maintenance, revision and content upgrade</t>
  </si>
  <si>
    <t>Annual subscription</t>
  </si>
  <si>
    <t xml:space="preserve">Sub-Total </t>
  </si>
  <si>
    <t>OBJECTIVE  2: STRENGTHEN REVENUE MANAGEMENT AND ACCOUNTABILITY</t>
  </si>
  <si>
    <t>Develop ToRs for the Independent Administrator (IA); OAG and MSG benchmarking visits.</t>
  </si>
  <si>
    <t>Strategic meeting to review ToRs</t>
  </si>
  <si>
    <t>Airickets</t>
  </si>
  <si>
    <t>Per diem for delegates</t>
  </si>
  <si>
    <t>Ascertain total revenues from extractives operations for the EITI Report.</t>
  </si>
  <si>
    <t>Consultant hired- petroleum</t>
  </si>
  <si>
    <t>Consultant hired- mining</t>
  </si>
  <si>
    <t>Strategic meeting to review reports- conference package</t>
  </si>
  <si>
    <t>Track allocations of revenues from extractives operations for EITI Report.</t>
  </si>
  <si>
    <t>Ascertain Social and Environmental expenditures by extractive companies.</t>
  </si>
  <si>
    <t xml:space="preserve"> Ascertain Quasi-fiscal expenditures by  State Owned Enterprises with regard to public social expenditure.</t>
  </si>
  <si>
    <t>Analysis of Contribution of the extractives sector to the economy.</t>
  </si>
  <si>
    <t>Experts meeting to review and validate the study- conference package</t>
  </si>
  <si>
    <t>Transport refund for experts panel</t>
  </si>
  <si>
    <t>Analysis of  Social &amp; environmental impact of extractive activities.</t>
  </si>
  <si>
    <t>Monitor compliance of the extractive sector with social and environmental regulations, frameworks and safeguards &amp; produce policy briefs.</t>
  </si>
  <si>
    <t>Consultant Fees</t>
  </si>
  <si>
    <t>Designing and printing monitoring reports</t>
  </si>
  <si>
    <t>Transport for MSG Members</t>
  </si>
  <si>
    <t>Sub-Total</t>
  </si>
  <si>
    <t>Per Diem for Up country Participants (30 ppts)</t>
  </si>
  <si>
    <t>Transport for Up Country Participants at Regional Level</t>
  </si>
  <si>
    <t>Refreshments/ meals</t>
  </si>
  <si>
    <t>Venue Hire &amp; Projector &amp; PAS</t>
  </si>
  <si>
    <t>Vehicle hire for organization and coordination</t>
  </si>
  <si>
    <t>Accommodation and incidentals for MSG team</t>
  </si>
  <si>
    <t>Communication &amp; Media coverage</t>
  </si>
  <si>
    <t>Stationery - Assorted</t>
  </si>
  <si>
    <t xml:space="preserve">Transport refund </t>
  </si>
  <si>
    <t>Stationery</t>
  </si>
  <si>
    <t>Moblisation &amp; communication</t>
  </si>
  <si>
    <t xml:space="preserve">Printing policy briefs, position papers </t>
  </si>
  <si>
    <t>Subnational level</t>
  </si>
  <si>
    <t>Accommodation for facilitators</t>
  </si>
  <si>
    <t>Meals and incidentals for experts</t>
  </si>
  <si>
    <t>Coordinatin and mobilization</t>
  </si>
  <si>
    <t xml:space="preserve">Media coverage </t>
  </si>
  <si>
    <t>Printing and stationery for conference - briefs, bulletins</t>
  </si>
  <si>
    <t>OBJECTIVE  3:  BUILD THE OPERATIONAL AND TECHNICAL CAPACITY OF THE MSG AND SECRETARIAT</t>
  </si>
  <si>
    <t>Conduct induction and   specialized trainings for MSG members.</t>
  </si>
  <si>
    <t>Induction</t>
  </si>
  <si>
    <t>Airticket facilitator</t>
  </si>
  <si>
    <t>Ground transport and incidentals facilitators</t>
  </si>
  <si>
    <t>Accommodation</t>
  </si>
  <si>
    <t>Communication &amp; coordination</t>
  </si>
  <si>
    <t>Stationary-assorted</t>
  </si>
  <si>
    <t>Transport refund  for Participants</t>
  </si>
  <si>
    <t>Per diem for participants</t>
  </si>
  <si>
    <t xml:space="preserve">Specalized training </t>
  </si>
  <si>
    <t>Facilitator</t>
  </si>
  <si>
    <t>Transport refund</t>
  </si>
  <si>
    <t>Per diem</t>
  </si>
  <si>
    <t>Printing/ Stationary-assorted</t>
  </si>
  <si>
    <t>Hold quarterly MSG meetings.</t>
  </si>
  <si>
    <t>Conference  package</t>
  </si>
  <si>
    <t>Coordination and organization</t>
  </si>
  <si>
    <t>Stationery /Printing</t>
  </si>
  <si>
    <t>Undertake training, including by regional peer support for the Secretariat staff and the Independent Administrator.</t>
  </si>
  <si>
    <t>Facilitator/expert- airticket</t>
  </si>
  <si>
    <t>Accommodation for experts</t>
  </si>
  <si>
    <t>Accommodation for participtants</t>
  </si>
  <si>
    <t>Organization and coordination</t>
  </si>
  <si>
    <t>Communication and coordination</t>
  </si>
  <si>
    <t>Per Diem for Up country Participants (25 ppts)</t>
  </si>
  <si>
    <t>Facilitators for the strategic engagements</t>
  </si>
  <si>
    <t>Transport refund for MSG</t>
  </si>
  <si>
    <t>Per diem for MSG</t>
  </si>
  <si>
    <t>Accommodation for MSG for strategic meetings</t>
  </si>
  <si>
    <t>Undertake a study to identify possible obstacles to EITI implementation and risk mitigation strategies.</t>
  </si>
  <si>
    <t>Consultant  hired</t>
  </si>
  <si>
    <t>Validation for study ( conference package)</t>
  </si>
  <si>
    <t>Layout, typesetting and Printing of reports</t>
  </si>
  <si>
    <t>Transport refund for participants</t>
  </si>
  <si>
    <t>Coordination and communication for organization</t>
  </si>
  <si>
    <t>Strategic engagement with  Ministry of Finance and  Ministry of Energy and Mineral Development.</t>
  </si>
  <si>
    <t>Printing and stationery  - briefs, bulletins</t>
  </si>
  <si>
    <t>Development of a Monitoring and evaluation (M&amp;E) strategy for the Secretariat.</t>
  </si>
  <si>
    <t>Validation</t>
  </si>
  <si>
    <t>Type setting, layout, printing and publishing</t>
  </si>
  <si>
    <t>Reviewer of the study</t>
  </si>
  <si>
    <t>Transport  for field visits</t>
  </si>
  <si>
    <t>Meals and incidentals for MSG</t>
  </si>
  <si>
    <t>Assorted stationary</t>
  </si>
  <si>
    <t>Meals and refreshments for Participants</t>
  </si>
  <si>
    <t xml:space="preserve">Perdiem </t>
  </si>
  <si>
    <t xml:space="preserve">Study to detail status of 1)  data accessibility and (2) steps being taken towards the realisation of an open data policy. </t>
  </si>
  <si>
    <t>Coordination and communication for organization of validation workshop</t>
  </si>
  <si>
    <t>Conference package to organize validation</t>
  </si>
  <si>
    <t>Printing draft reports for validation</t>
  </si>
  <si>
    <t>Capital Items</t>
  </si>
  <si>
    <t>Personal costs</t>
  </si>
  <si>
    <t>Adminstrative costs</t>
  </si>
  <si>
    <t>Grand total MSG Workplan</t>
  </si>
  <si>
    <t>Improved transparency and accountability inorder to ensure that extractives are better managed.</t>
  </si>
  <si>
    <t>Conduct induction for MSG members (including by MSG members) on key EITI implementation issues; and trainings on specific issues including the following: taxation, systematic disclosure (based on the Standard Data Template), Petroleum Fund, Fiscal Rules and Beneficial Ownership.</t>
  </si>
  <si>
    <t>Undertake training, including by regional peer support for the MSG and the Independent Administrator in planning and delivering Requirement 4, designing and completing the reporting templates and preparing the first EITI Report.</t>
  </si>
  <si>
    <t>Develop Terms of Reference for the Independent Administrator (IA); Hold meetings with OAG to discuss their potential role as IA; OAG and MSG peer learning visit to Zambia.</t>
  </si>
  <si>
    <t>Secretariat support to the MSG - General and administration expenses.</t>
  </si>
  <si>
    <t>Obj 1</t>
  </si>
  <si>
    <t>Obj 2</t>
  </si>
  <si>
    <t>Obj 3</t>
  </si>
  <si>
    <t>Total</t>
  </si>
  <si>
    <t>Jul 2020 - Sep 2020
Jul 2021 - Aug 2021</t>
  </si>
  <si>
    <t xml:space="preserve">Jul 2020 - Sep 2020
</t>
  </si>
  <si>
    <t>Transport Refund Up country Participants</t>
  </si>
  <si>
    <t>Stationery-assorted Photocopying resources</t>
  </si>
  <si>
    <r>
      <rPr>
        <u/>
        <sz val="12"/>
        <color rgb="FF000000"/>
        <rFont val="Calibri"/>
        <family val="2"/>
      </rPr>
      <t>Objective 1: ENHANCE TRANSPARENCY IN THE EXTRACTIVE SECTOR so as to:</t>
    </r>
    <r>
      <rPr>
        <sz val="12"/>
        <color rgb="FF000000"/>
        <rFont val="Calibri"/>
        <family val="2"/>
      </rPr>
      <t xml:space="preserve">
Ensure transparency and accountability in the management of extractive revenues; Ensure that the legal and regulatory regime enables timely implementation of agreed projects; and manage public anxiety and expectations:"</t>
    </r>
  </si>
  <si>
    <r>
      <rPr>
        <u/>
        <sz val="12"/>
        <rFont val="Calibri"/>
        <family val="2"/>
      </rPr>
      <t>Challenges underpinning this Objective:</t>
    </r>
    <r>
      <rPr>
        <sz val="12"/>
        <color theme="1"/>
        <rFont val="Calibri"/>
        <family val="2"/>
      </rPr>
      <t xml:space="preserve">
Limited understanding of information concerning the contracting process and disclosure of contracts under the legal and regulatory regime; need for effective disclosure of information on payments and receipts; Notion of conflicting interests between the country and extractive industry players; need for increased transparency in mining operations so as to manage public anxiety and expectations."</t>
    </r>
  </si>
  <si>
    <r>
      <rPr>
        <u/>
        <sz val="12"/>
        <color rgb="FF000000"/>
        <rFont val="Calibri"/>
        <family val="2"/>
      </rPr>
      <t>Objective 1: ENHANCE TRANSPARENCY IN THE EXTRACTIVE SECTOR so as to:</t>
    </r>
    <r>
      <rPr>
        <sz val="12"/>
        <color rgb="FF000000"/>
        <rFont val="Calibri"/>
        <family val="2"/>
      </rPr>
      <t xml:space="preserve">
Ensure transparency and accountability in the management of extractive revenues; Ensure that the legal and regulatory regime enables timely implementation of agreed projects; and manage public anxiety and expectations;"</t>
    </r>
  </si>
  <si>
    <t>MSG Industry
(MEMD)</t>
  </si>
  <si>
    <t xml:space="preserve">MSG MEMD Industry
(PAU)
(MOFPED)
</t>
  </si>
  <si>
    <t>MSG          Industry
(MEMD)</t>
  </si>
  <si>
    <t xml:space="preserve">MSG           MEMD    Industry
(PAU)
(MOFPED)
</t>
  </si>
  <si>
    <t>MSG PAU
(MEMD)</t>
  </si>
  <si>
    <t>MSG               PAU
(MEMD)</t>
  </si>
  <si>
    <t>(CSOs) UG 
EITI 
Sec</t>
  </si>
  <si>
    <t>(CSOs)                  UG EITI Secretariat</t>
  </si>
  <si>
    <t>MSG    (Industry)
(NEMA)
(PAU)</t>
  </si>
  <si>
    <t>MSG (Industry)
(NEMA)
(PAU)</t>
  </si>
  <si>
    <t>MSG (UNOC) (PAU)
(MOFPED)</t>
  </si>
  <si>
    <t>MSG        (MEMD)
(MOFPED)
(PAU)</t>
  </si>
  <si>
    <t>MSG          (MEMD)
(MOFPED)
(PAU)</t>
  </si>
  <si>
    <t>NEMA and CSO members of MSG       (PAU)</t>
  </si>
  <si>
    <t>NEMA and CSO members of MSG    (PAU)</t>
  </si>
  <si>
    <t xml:space="preserve">                                                           FINAL </t>
  </si>
  <si>
    <t xml:space="preserve">FINAL
</t>
  </si>
  <si>
    <t>Jul 2020 - Sep2020
Jul 2021 - Aug 2021</t>
  </si>
  <si>
    <t xml:space="preserve">July 2020 - Sep2020
</t>
  </si>
  <si>
    <t>UGANDA EITI MSG COSTED  WORKPLAN 2020-2022  (US$)</t>
  </si>
  <si>
    <t>USD:</t>
  </si>
  <si>
    <t>UGX:</t>
  </si>
  <si>
    <t>Two research briefs on the legal framework and fiscal regime (content for Scoping Study and EITI Report).</t>
  </si>
  <si>
    <t>Management of public expectations and improved accountability</t>
  </si>
  <si>
    <t xml:space="preserve"> Sustainable management of extractive resources.</t>
  </si>
  <si>
    <t>Effective contribution of extractives to economic growth.</t>
  </si>
  <si>
    <t>6.3 The contribution of the extractive sector to the economy</t>
  </si>
  <si>
    <r>
      <t>Undertake a Scoping Study on the reporting requirements and practices of State Owned Enterprises (SOEs) in mining and petroleum (of</t>
    </r>
    <r>
      <rPr>
        <b/>
        <sz val="12"/>
        <color rgb="FF000000"/>
        <rFont val="Calibri"/>
        <family val="2"/>
      </rPr>
      <t xml:space="preserve"> State participation)</t>
    </r>
    <r>
      <rPr>
        <sz val="12"/>
        <color theme="1"/>
        <rFont val="Calibri"/>
        <family val="2"/>
      </rPr>
      <t xml:space="preserve">, including the prevailing rules and practice between the government and SOEs covering financing, governance, and any future changes. </t>
    </r>
  </si>
  <si>
    <t>SUMMARY TOTALS</t>
  </si>
  <si>
    <r>
      <rPr>
        <b/>
        <sz val="16"/>
        <color rgb="FF000000"/>
        <rFont val="Calibri"/>
        <family val="2"/>
      </rPr>
      <t>UGANDA EITI WORK PLAN (JULY 2020 - JUNE 2022)</t>
    </r>
    <r>
      <rPr>
        <b/>
        <sz val="14"/>
        <color rgb="FF000000"/>
        <rFont val="Calibri"/>
        <family val="2"/>
      </rPr>
      <t xml:space="preserve">
IMPROVING THE GOVERNANCE OF EXTRACTIVE INDUSTRIES IN UGANDA FOR THE BENEFIT OF PRESENT AND FUTURE GENERATIONS.</t>
    </r>
  </si>
  <si>
    <t xml:space="preserve">Grand Total (Objectives 1 2 and 3)                        </t>
  </si>
  <si>
    <t>a) Prepare a concept paper outlining the parameters of the scoping study
b) Undertake background research/ analysis on the role of private sector stakeholders (and SOEs),the status of their investments and the major challenges holding back investments</t>
  </si>
  <si>
    <t>Development of the concept paper outlining the parameters of the scoping study on the extractives sector, and a second analytical piece on the role of private sector stakeholders (and SOEs), the status of their investments and the major challenges holding back  additional investment.</t>
  </si>
  <si>
    <t>a) Prepare a concept paper outlining the parameters of the scoping study
b) Undertake background research/ analysis on the role of private sector stakeholders (and SOEs), the status of their investments and the major challenges holding back investments</t>
  </si>
  <si>
    <t>1) Background paper introducing the issues to be dicsussed in the scoping study.
2) Study on private sector role, status and challenges.</t>
  </si>
  <si>
    <r>
      <t xml:space="preserve">Research, analyse and present information for the Scoping Study on </t>
    </r>
    <r>
      <rPr>
        <b/>
        <sz val="12"/>
        <color rgb="FF000000"/>
        <rFont val="Calibri"/>
        <family val="2"/>
      </rPr>
      <t>Legal framework and fiscal regime</t>
    </r>
    <r>
      <rPr>
        <sz val="12"/>
        <color theme="1"/>
        <rFont val="Calibri"/>
        <family val="2"/>
      </rPr>
      <t xml:space="preserve"> for both mining and petroleum in Uganda. </t>
    </r>
  </si>
  <si>
    <r>
      <t xml:space="preserve">Prepare two facts sheets on </t>
    </r>
    <r>
      <rPr>
        <b/>
        <sz val="12"/>
        <color rgb="FF000000"/>
        <rFont val="Calibri"/>
        <family val="2"/>
      </rPr>
      <t>Contract and licence allocations</t>
    </r>
    <r>
      <rPr>
        <sz val="12"/>
        <color theme="1"/>
        <rFont val="Calibri"/>
        <family val="2"/>
      </rPr>
      <t>, including explanations on commonly used technical terms, and 'procedures and practices' in contract and licence allocations for petroleum and mining.</t>
    </r>
  </si>
  <si>
    <r>
      <rPr>
        <sz val="12"/>
        <color rgb="FF000000"/>
        <rFont val="Calibri"/>
        <family val="2"/>
      </rPr>
      <t xml:space="preserve">Scoping Study to check how far the new online mining cadastre addresses the information requirements of </t>
    </r>
    <r>
      <rPr>
        <b/>
        <sz val="12"/>
        <color rgb="FF000000"/>
        <rFont val="Calibri"/>
        <family val="2"/>
      </rPr>
      <t>Register of licences</t>
    </r>
    <r>
      <rPr>
        <sz val="12"/>
        <color rgb="FF000000"/>
        <rFont val="Calibri"/>
        <family val="2"/>
      </rPr>
      <t xml:space="preserve"> and how it could interface with UG EITI website.</t>
    </r>
  </si>
  <si>
    <r>
      <t>Engage government to develop a policy and plan for contract and license disclosure and publications</t>
    </r>
    <r>
      <rPr>
        <b/>
        <sz val="12"/>
        <color rgb="FF000000"/>
        <rFont val="Calibri"/>
        <family val="2"/>
      </rPr>
      <t xml:space="preserve">, </t>
    </r>
    <r>
      <rPr>
        <sz val="12"/>
        <color theme="1"/>
        <rFont val="Calibri"/>
        <family val="2"/>
      </rPr>
      <t>documenting government's policy on disclosing extractive industry contracts and licences).</t>
    </r>
  </si>
  <si>
    <r>
      <t xml:space="preserve">Document the MSG's discussions and government (disclosure) policy on </t>
    </r>
    <r>
      <rPr>
        <b/>
        <sz val="12"/>
        <color rgb="FF000000"/>
        <rFont val="Calibri"/>
        <family val="2"/>
      </rPr>
      <t>Beneficial ownership</t>
    </r>
    <r>
      <rPr>
        <sz val="12"/>
        <color theme="1"/>
        <rFont val="Calibri"/>
        <family val="2"/>
      </rPr>
      <t xml:space="preserve"> (covering legal provisions, actual disclosure practices and any planned reforms).</t>
    </r>
  </si>
  <si>
    <r>
      <t xml:space="preserve">Scoping Study (petroleum and mining) detailing the potential of the extractive sector in </t>
    </r>
    <r>
      <rPr>
        <b/>
        <sz val="12"/>
        <color rgb="FF000000"/>
        <rFont val="Calibri"/>
        <family val="2"/>
      </rPr>
      <t>Exploration, Production and Exports, i</t>
    </r>
    <r>
      <rPr>
        <sz val="12"/>
        <color rgb="FF000000"/>
        <rFont val="Calibri"/>
        <family val="2"/>
      </rPr>
      <t>ncluding the potential to develop a policy on how the respective data will be published as the industry evolves per the standard</t>
    </r>
    <r>
      <rPr>
        <b/>
        <sz val="12"/>
        <color rgb="FF000000"/>
        <rFont val="Calibri"/>
        <family val="2"/>
      </rPr>
      <t>.</t>
    </r>
  </si>
  <si>
    <t>4.1, 4.3, 
4.5 - 4.9: 
Revenue collection.</t>
  </si>
  <si>
    <t>July '20 - 
June '21</t>
  </si>
  <si>
    <t>July '21 - 
June '22</t>
  </si>
  <si>
    <r>
      <t>Engage government to develop a policy and plan for contract and license disclosure and publications</t>
    </r>
    <r>
      <rPr>
        <b/>
        <sz val="12"/>
        <color rgb="FF000000"/>
        <rFont val="Calibri"/>
        <family val="2"/>
      </rPr>
      <t xml:space="preserve">, </t>
    </r>
    <r>
      <rPr>
        <sz val="12"/>
        <color rgb="FF000000"/>
        <rFont val="Calibri"/>
        <family val="2"/>
      </rPr>
      <t>documenting government's policy on disclosing extractive industry contracts and licences.</t>
    </r>
  </si>
  <si>
    <r>
      <rPr>
        <sz val="12"/>
        <color rgb="FF000000"/>
        <rFont val="Calibri"/>
        <family val="2"/>
      </rPr>
      <t xml:space="preserve">Document the MSG's discussions and government (disclosure) policy on </t>
    </r>
    <r>
      <rPr>
        <b/>
        <sz val="12"/>
        <color rgb="FF000000"/>
        <rFont val="Calibri"/>
        <family val="2"/>
      </rPr>
      <t>Beneficial ownership</t>
    </r>
    <r>
      <rPr>
        <sz val="12"/>
        <color rgb="FF000000"/>
        <rFont val="Calibri"/>
        <family val="2"/>
      </rPr>
      <t xml:space="preserve"> (covering legal provisions, actual disclosure practices and any planned reforms).</t>
    </r>
  </si>
  <si>
    <r>
      <t>Undertake a Scoping Study on the reporting requirements and practices of State Owned Enterprises (SOEs) in mining and petroleum (</t>
    </r>
    <r>
      <rPr>
        <b/>
        <sz val="12"/>
        <color rgb="FF000000"/>
        <rFont val="Calibri"/>
        <family val="2"/>
      </rPr>
      <t>State participation)</t>
    </r>
    <r>
      <rPr>
        <sz val="12"/>
        <color theme="1"/>
        <rFont val="Calibri"/>
        <family val="2"/>
      </rPr>
      <t xml:space="preserve">, including the prevailing rules and practice between the government and SOEs covering financing, governance, and any future changes. </t>
    </r>
  </si>
  <si>
    <r>
      <t xml:space="preserve">Scoping Study (petroleum and mining) detailing the potential of the extractive sector in </t>
    </r>
    <r>
      <rPr>
        <b/>
        <sz val="12"/>
        <color rgb="FF000000"/>
        <rFont val="Calibri"/>
        <family val="2"/>
      </rPr>
      <t xml:space="preserve">Exploration, Production and Exports </t>
    </r>
    <r>
      <rPr>
        <sz val="12"/>
        <color rgb="FF000000"/>
        <rFont val="Calibri"/>
        <family val="2"/>
      </rPr>
      <t>(Including the potential to develop a policy on how the respective data will be published as the industry evolves per the standard)</t>
    </r>
    <r>
      <rPr>
        <b/>
        <sz val="12"/>
        <color rgb="FF000000"/>
        <rFont val="Calibri"/>
        <family val="2"/>
      </rPr>
      <t>.</t>
    </r>
  </si>
  <si>
    <r>
      <t xml:space="preserve">Study to </t>
    </r>
    <r>
      <rPr>
        <b/>
        <sz val="12"/>
        <color rgb="FF000000"/>
        <rFont val="Calibri"/>
        <family val="2"/>
      </rPr>
      <t>detail status of 
1)  data accessibility and 
(2) steps being taken towards the realisation of an open data policy</t>
    </r>
    <r>
      <rPr>
        <sz val="12"/>
        <color theme="1"/>
        <rFont val="Calibri"/>
        <family val="2"/>
      </rPr>
      <t xml:space="preserve">. </t>
    </r>
  </si>
  <si>
    <t>EITI Standard Requirement</t>
  </si>
  <si>
    <r>
      <rPr>
        <b/>
        <sz val="12"/>
        <color rgb="FF000000"/>
        <rFont val="Calibri"/>
        <family val="2"/>
      </rPr>
      <t>Prepare two facts sheets on</t>
    </r>
    <r>
      <rPr>
        <b/>
        <sz val="11"/>
        <color rgb="FF000000"/>
        <rFont val="Calibri"/>
        <family val="2"/>
      </rPr>
      <t xml:space="preserve"> Contract and licence allocations  petroleum and mining.</t>
    </r>
  </si>
  <si>
    <t>Document  MSG's discussion and govt  Policy,  Practice or proposed. reforms  on Beneficial ownership disclosure.</t>
  </si>
  <si>
    <r>
      <t xml:space="preserve">Scoping Study  detailing the potential of the extractives  sector in </t>
    </r>
    <r>
      <rPr>
        <sz val="12"/>
        <color rgb="FF000000"/>
        <rFont val="Calibri"/>
        <family val="2"/>
      </rPr>
      <t xml:space="preserve">Expl., Prod'n and Exports. </t>
    </r>
  </si>
  <si>
    <r>
      <t xml:space="preserve">Study to </t>
    </r>
    <r>
      <rPr>
        <b/>
        <sz val="12"/>
        <color rgb="FF000000"/>
        <rFont val="Calibri"/>
        <family val="2"/>
      </rPr>
      <t>detail status of 
1)  data accessibility and 
2) steps being taken towards the realisation of an open data policy</t>
    </r>
    <r>
      <rPr>
        <sz val="12"/>
        <color theme="1"/>
        <rFont val="Calibri"/>
        <family val="2"/>
      </rPr>
      <t xml:space="preserve">. </t>
    </r>
  </si>
  <si>
    <t>MSG
(CSOs)
MoWT</t>
  </si>
  <si>
    <t>MSG        (UNOC)     (PAU) 
(MOFPED)
MoWT</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</si>
</sst>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0.00_);_(* \(#,##0.00\);_(* &quot;-&quot;??_);_(@_)"/>
    <numFmt numFmtId="165" formatCode="_-[$$-409]* #,##0_ ;_-[$$-409]* \-#,##0\ ;_-[$$-409]* &quot;-&quot;??_ ;_-@_ "/>
    <numFmt numFmtId="166" formatCode="_(* #,##0_);_(* \(#,##0\);_(* &quot;-&quot;??_);_(@_)"/>
    <numFmt numFmtId="167" formatCode="_(* #,##0.0_);_(* \(#,##0.0\);_(* &quot;-&quot;??_);_(@_)"/>
    <numFmt numFmtId="168" formatCode="_-* #,##0_-;\-* #,##0_-;_-* &quot;-&quot;_-;_-@"/>
    <numFmt numFmtId="169" formatCode="0.0"/>
  </numFmts>
  <fonts count="27" x14ac:knownFonts="1">
    <font>
      <sz val="12"/>
      <color theme="1"/>
      <name val="Calibri"/>
    </font>
    <font>
      <b/>
      <sz val="12"/>
      <color rgb="FF000000"/>
      <name val="Calibri"/>
      <family val="2"/>
    </font>
    <font>
      <sz val="12"/>
      <name val="Calibri"/>
      <family val="2"/>
    </font>
    <font>
      <b/>
      <sz val="12"/>
      <color theme="1"/>
      <name val="Calibri"/>
      <family val="2"/>
    </font>
    <font>
      <b/>
      <u/>
      <sz val="14"/>
      <color theme="1"/>
      <name val="Calibri"/>
      <family val="2"/>
    </font>
    <font>
      <b/>
      <u/>
      <sz val="14"/>
      <color theme="1"/>
      <name val="Calibri"/>
      <family val="2"/>
    </font>
    <font>
      <sz val="12"/>
      <color rgb="FF000000"/>
      <name val="Calibri"/>
      <family val="2"/>
    </font>
    <font>
      <b/>
      <u/>
      <sz val="12"/>
      <color rgb="FF000000"/>
      <name val="Calibri"/>
      <family val="2"/>
    </font>
    <font>
      <b/>
      <sz val="10"/>
      <color theme="1"/>
      <name val="Calibri"/>
      <family val="2"/>
    </font>
    <font>
      <sz val="10"/>
      <color theme="1"/>
      <name val="Calibri"/>
      <family val="2"/>
    </font>
    <font>
      <sz val="10"/>
      <color rgb="FF000000"/>
      <name val="Calibri"/>
      <family val="2"/>
    </font>
    <font>
      <b/>
      <sz val="10"/>
      <color rgb="FF000000"/>
      <name val="Calibri"/>
      <family val="2"/>
    </font>
    <font>
      <u/>
      <sz val="12"/>
      <color rgb="FF000000"/>
      <name val="Calibri"/>
      <family val="2"/>
    </font>
    <font>
      <u/>
      <sz val="12"/>
      <name val="Calibri"/>
      <family val="2"/>
    </font>
    <font>
      <sz val="12"/>
      <color theme="1"/>
      <name val="Calibri"/>
      <family val="2"/>
    </font>
    <font>
      <sz val="12"/>
      <color theme="1"/>
      <name val="Calibri"/>
      <family val="2"/>
    </font>
    <font>
      <sz val="10"/>
      <color theme="1"/>
      <name val="Calibri"/>
      <family val="2"/>
    </font>
    <font>
      <sz val="12"/>
      <name val="Calibri"/>
      <family val="2"/>
    </font>
    <font>
      <b/>
      <sz val="12"/>
      <color rgb="FF000000"/>
      <name val="Calibri"/>
      <family val="2"/>
    </font>
    <font>
      <b/>
      <sz val="11"/>
      <color rgb="FF000000"/>
      <name val="Calibri"/>
      <family val="2"/>
    </font>
    <font>
      <sz val="12"/>
      <color rgb="FF000000"/>
      <name val="Calibri"/>
      <family val="2"/>
    </font>
    <font>
      <b/>
      <sz val="14"/>
      <color rgb="FF000000"/>
      <name val="Calibri"/>
      <family val="2"/>
    </font>
    <font>
      <b/>
      <sz val="16"/>
      <color rgb="FF000000"/>
      <name val="Calibri"/>
      <family val="2"/>
    </font>
    <font>
      <b/>
      <sz val="12"/>
      <color theme="1"/>
      <name val="Calibri"/>
      <family val="2"/>
    </font>
    <font>
      <b/>
      <sz val="12"/>
      <name val="Calibri"/>
      <family val="2"/>
    </font>
    <font>
      <b/>
      <u/>
      <sz val="14"/>
      <color rgb="FF000000"/>
      <name val="Calibri"/>
      <family val="2"/>
    </font>
    <font>
      <sz val="14"/>
      <name val="Calibri"/>
      <family val="2"/>
    </font>
  </fonts>
  <fills count="18">
    <fill>
      <patternFill patternType="none"/>
    </fill>
    <fill>
      <patternFill patternType="gray125"/>
    </fill>
    <fill>
      <patternFill patternType="solid">
        <fgColor rgb="FFD0CECE"/>
        <bgColor rgb="FFD0CECE"/>
      </patternFill>
    </fill>
    <fill>
      <patternFill patternType="solid">
        <fgColor theme="0"/>
        <bgColor theme="0"/>
      </patternFill>
    </fill>
    <fill>
      <patternFill patternType="solid">
        <fgColor rgb="FFFFFF00"/>
        <bgColor rgb="FFFFFF00"/>
      </patternFill>
    </fill>
    <fill>
      <patternFill patternType="solid">
        <fgColor theme="9"/>
        <bgColor theme="9"/>
      </patternFill>
    </fill>
    <fill>
      <patternFill patternType="solid">
        <fgColor theme="5"/>
        <bgColor theme="5"/>
      </patternFill>
    </fill>
    <fill>
      <patternFill patternType="solid">
        <fgColor rgb="FF8EAADB"/>
        <bgColor rgb="FF8EAADB"/>
      </patternFill>
    </fill>
    <fill>
      <patternFill patternType="solid">
        <fgColor rgb="FFF7CAAC"/>
        <bgColor rgb="FFF7CAAC"/>
      </patternFill>
    </fill>
    <fill>
      <patternFill patternType="solid">
        <fgColor rgb="FF99CC00"/>
        <bgColor rgb="FF99CC00"/>
      </patternFill>
    </fill>
    <fill>
      <patternFill patternType="solid">
        <fgColor rgb="FFB4C6E7"/>
        <bgColor rgb="FFB4C6E7"/>
      </patternFill>
    </fill>
    <fill>
      <patternFill patternType="solid">
        <fgColor rgb="FFF4B083"/>
        <bgColor rgb="FFF4B083"/>
      </patternFill>
    </fill>
    <fill>
      <patternFill patternType="solid">
        <fgColor rgb="FFFFFFFF"/>
        <bgColor rgb="FFFFFFFF"/>
      </patternFill>
    </fill>
    <fill>
      <patternFill patternType="solid">
        <fgColor rgb="FFFF9900"/>
        <bgColor rgb="FFFF9900"/>
      </patternFill>
    </fill>
    <fill>
      <patternFill patternType="solid">
        <fgColor theme="5" tint="0.39997558519241921"/>
        <bgColor rgb="FFF7CAAC"/>
      </patternFill>
    </fill>
    <fill>
      <patternFill patternType="solid">
        <fgColor theme="5" tint="0.39997558519241921"/>
        <bgColor indexed="64"/>
      </patternFill>
    </fill>
    <fill>
      <patternFill patternType="solid">
        <fgColor rgb="FF92D050"/>
        <bgColor theme="0"/>
      </patternFill>
    </fill>
    <fill>
      <patternFill patternType="solid">
        <fgColor rgb="FF92D050"/>
        <bgColor indexed="64"/>
      </patternFill>
    </fill>
  </fills>
  <borders count="45">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style="medium">
        <color rgb="FF000000"/>
      </left>
      <right/>
      <top style="medium">
        <color rgb="FF000000"/>
      </top>
      <bottom style="thin">
        <color rgb="FF000000"/>
      </bottom>
      <diagonal/>
    </border>
    <border>
      <left style="medium">
        <color rgb="FF000000"/>
      </left>
      <right/>
      <top style="thin">
        <color rgb="FF000000"/>
      </top>
      <bottom style="thin">
        <color rgb="FF000000"/>
      </bottom>
      <diagonal/>
    </border>
    <border>
      <left/>
      <right/>
      <top/>
      <bottom/>
      <diagonal/>
    </border>
    <border>
      <left style="thin">
        <color rgb="FF000000"/>
      </left>
      <right/>
      <top/>
      <bottom style="thin">
        <color rgb="FF000000"/>
      </bottom>
      <diagonal/>
    </border>
    <border>
      <left/>
      <right/>
      <top/>
      <bottom/>
      <diagonal/>
    </border>
    <border>
      <left/>
      <right/>
      <top/>
      <bottom/>
      <diagonal/>
    </border>
    <border>
      <left/>
      <right/>
      <top/>
      <bottom/>
      <diagonal/>
    </border>
    <border>
      <left style="thin">
        <color rgb="FF000000"/>
      </left>
      <right style="thin">
        <color rgb="FF000000"/>
      </right>
      <top/>
      <bottom/>
      <diagonal/>
    </border>
    <border>
      <left style="medium">
        <color rgb="FF000000"/>
      </left>
      <right style="thin">
        <color rgb="FF000000"/>
      </right>
      <top/>
      <bottom style="medium">
        <color rgb="FF000000"/>
      </bottom>
      <diagonal/>
    </border>
    <border>
      <left style="thin">
        <color rgb="FF000000"/>
      </left>
      <right style="thin">
        <color rgb="FF000000"/>
      </right>
      <top style="medium">
        <color rgb="FF000000"/>
      </top>
      <bottom style="medium">
        <color rgb="FF000000"/>
      </bottom>
      <diagonal/>
    </border>
    <border>
      <left/>
      <right/>
      <top/>
      <bottom style="thin">
        <color rgb="FF000000"/>
      </bottom>
      <diagonal/>
    </border>
    <border>
      <left/>
      <right/>
      <top/>
      <bottom style="thin">
        <color rgb="FF000000"/>
      </bottom>
      <diagonal/>
    </border>
    <border>
      <left/>
      <right/>
      <top/>
      <bottom style="thin">
        <color rgb="FF000000"/>
      </bottom>
      <diagonal/>
    </border>
    <border>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top style="medium">
        <color rgb="FF000000"/>
      </top>
      <bottom style="medium">
        <color rgb="FF000000"/>
      </bottom>
      <diagonal/>
    </border>
    <border>
      <left/>
      <right style="thin">
        <color rgb="FF000000"/>
      </right>
      <top style="medium">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style="medium">
        <color rgb="FF000000"/>
      </left>
      <right style="thin">
        <color rgb="FF000000"/>
      </right>
      <top/>
      <bottom/>
      <diagonal/>
    </border>
    <border>
      <left style="thin">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style="thin">
        <color rgb="FF000000"/>
      </right>
      <top style="medium">
        <color rgb="FF000000"/>
      </top>
      <bottom/>
      <diagonal/>
    </border>
    <border>
      <left style="thin">
        <color indexed="64"/>
      </left>
      <right style="thin">
        <color indexed="64"/>
      </right>
      <top style="thin">
        <color indexed="64"/>
      </top>
      <bottom style="thin">
        <color indexed="64"/>
      </bottom>
      <diagonal/>
    </border>
  </borders>
  <cellStyleXfs count="2">
    <xf numFmtId="0" fontId="0" fillId="0" borderId="0"/>
    <xf numFmtId="164" fontId="15" fillId="0" borderId="0" applyFont="0" applyFill="0" applyBorder="0" applyAlignment="0" applyProtection="0"/>
  </cellStyleXfs>
  <cellXfs count="325">
    <xf numFmtId="0" fontId="0" fillId="0" borderId="0" xfId="0" applyFont="1" applyAlignment="1"/>
    <xf numFmtId="0" fontId="0" fillId="0" borderId="0" xfId="0" applyFont="1" applyAlignment="1">
      <alignment vertical="center"/>
    </xf>
    <xf numFmtId="0" fontId="3" fillId="2" borderId="7" xfId="0" applyFont="1" applyFill="1" applyBorder="1" applyAlignment="1">
      <alignment horizontal="left" vertical="top" wrapText="1"/>
    </xf>
    <xf numFmtId="0" fontId="0" fillId="0" borderId="8" xfId="0" applyFont="1" applyBorder="1"/>
    <xf numFmtId="0" fontId="4"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6" fillId="3" borderId="8" xfId="0" applyFont="1" applyFill="1" applyBorder="1" applyAlignment="1">
      <alignment horizontal="center" vertical="top"/>
    </xf>
    <xf numFmtId="0" fontId="6" fillId="3" borderId="11" xfId="0" applyFont="1" applyFill="1" applyBorder="1" applyAlignment="1">
      <alignment horizontal="center" vertical="top"/>
    </xf>
    <xf numFmtId="0" fontId="6" fillId="0" borderId="5" xfId="0" applyFont="1" applyBorder="1" applyAlignment="1">
      <alignment horizontal="center" vertical="top"/>
    </xf>
    <xf numFmtId="0" fontId="0" fillId="3" borderId="8" xfId="0" applyFont="1" applyFill="1" applyBorder="1" applyAlignment="1">
      <alignment horizontal="left" vertical="top" wrapText="1"/>
    </xf>
    <xf numFmtId="0" fontId="3" fillId="3" borderId="8" xfId="0" applyFont="1" applyFill="1" applyBorder="1" applyAlignment="1">
      <alignment horizontal="left" vertical="top" wrapText="1"/>
    </xf>
    <xf numFmtId="0" fontId="0" fillId="0" borderId="8" xfId="0" applyFont="1" applyBorder="1" applyAlignment="1">
      <alignment horizontal="left" vertical="top" wrapText="1"/>
    </xf>
    <xf numFmtId="0" fontId="6" fillId="3" borderId="8" xfId="0" applyFont="1" applyFill="1" applyBorder="1" applyAlignment="1">
      <alignment horizontal="left" vertical="top" wrapText="1"/>
    </xf>
    <xf numFmtId="0" fontId="6" fillId="0" borderId="8" xfId="0" applyFont="1" applyBorder="1" applyAlignment="1">
      <alignment horizontal="left" vertical="top" wrapText="1"/>
    </xf>
    <xf numFmtId="0" fontId="0" fillId="3" borderId="12" xfId="0" applyFont="1" applyFill="1" applyBorder="1" applyAlignment="1">
      <alignment horizontal="left" vertical="top" wrapText="1"/>
    </xf>
    <xf numFmtId="165" fontId="6" fillId="0" borderId="8" xfId="0" applyNumberFormat="1" applyFont="1" applyBorder="1" applyAlignment="1">
      <alignment horizontal="left" vertical="top" wrapText="1"/>
    </xf>
    <xf numFmtId="0" fontId="3" fillId="3" borderId="7" xfId="0" applyFont="1" applyFill="1" applyBorder="1" applyAlignment="1">
      <alignment horizontal="left" vertical="top" wrapText="1"/>
    </xf>
    <xf numFmtId="0" fontId="6" fillId="0" borderId="8" xfId="0" applyFont="1" applyBorder="1" applyAlignment="1">
      <alignment horizontal="center" vertical="top"/>
    </xf>
    <xf numFmtId="0" fontId="0" fillId="0" borderId="1" xfId="0" applyFont="1" applyBorder="1" applyAlignment="1">
      <alignment horizontal="left" vertical="top" wrapText="1"/>
    </xf>
    <xf numFmtId="0" fontId="6" fillId="0" borderId="8" xfId="0" applyFont="1" applyBorder="1" applyAlignment="1">
      <alignment vertical="top" wrapText="1"/>
    </xf>
    <xf numFmtId="165" fontId="0" fillId="0" borderId="8" xfId="0" applyNumberFormat="1" applyFont="1" applyBorder="1" applyAlignment="1">
      <alignment horizontal="left" vertical="top" wrapText="1"/>
    </xf>
    <xf numFmtId="165" fontId="0" fillId="0" borderId="4" xfId="0" applyNumberFormat="1" applyFont="1" applyBorder="1" applyAlignment="1">
      <alignment horizontal="left" vertical="top" wrapText="1"/>
    </xf>
    <xf numFmtId="165" fontId="0" fillId="0" borderId="13" xfId="0" applyNumberFormat="1" applyFont="1" applyBorder="1" applyAlignment="1">
      <alignment horizontal="left" vertical="top" wrapText="1"/>
    </xf>
    <xf numFmtId="0" fontId="0" fillId="0" borderId="8" xfId="0" applyFont="1" applyBorder="1" applyAlignment="1">
      <alignment vertical="top" wrapText="1"/>
    </xf>
    <xf numFmtId="0" fontId="0" fillId="0" borderId="3" xfId="0" applyFont="1" applyBorder="1" applyAlignment="1">
      <alignment horizontal="left" vertical="top" wrapText="1"/>
    </xf>
    <xf numFmtId="165" fontId="0" fillId="0" borderId="1" xfId="0" applyNumberFormat="1" applyFont="1" applyBorder="1" applyAlignment="1">
      <alignment horizontal="left" vertical="top" wrapText="1"/>
    </xf>
    <xf numFmtId="0" fontId="0" fillId="0" borderId="8" xfId="0" applyFont="1" applyBorder="1" applyAlignment="1">
      <alignment horizontal="center" vertical="top" wrapText="1"/>
    </xf>
    <xf numFmtId="165" fontId="0" fillId="0" borderId="5" xfId="0" applyNumberFormat="1" applyFont="1" applyBorder="1" applyAlignment="1">
      <alignment horizontal="left" vertical="top" wrapText="1"/>
    </xf>
    <xf numFmtId="0" fontId="0"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horizontal="center" vertical="top"/>
    </xf>
    <xf numFmtId="0" fontId="0" fillId="0" borderId="4" xfId="0" applyFont="1" applyBorder="1" applyAlignment="1">
      <alignment horizontal="left" vertical="top" wrapText="1"/>
    </xf>
    <xf numFmtId="0" fontId="0" fillId="3" borderId="10" xfId="0" applyFont="1" applyFill="1" applyBorder="1" applyAlignment="1">
      <alignment horizontal="left" vertical="top" wrapText="1"/>
    </xf>
    <xf numFmtId="165" fontId="0" fillId="0" borderId="4" xfId="0" applyNumberFormat="1" applyFont="1" applyBorder="1" applyAlignment="1">
      <alignment vertical="top" wrapText="1"/>
    </xf>
    <xf numFmtId="2" fontId="6" fillId="0" borderId="8" xfId="0" applyNumberFormat="1" applyFont="1" applyBorder="1" applyAlignment="1">
      <alignment horizontal="center" vertical="top"/>
    </xf>
    <xf numFmtId="0" fontId="6" fillId="0" borderId="5" xfId="0" applyFont="1" applyBorder="1" applyAlignment="1">
      <alignment horizontal="left" vertical="top" wrapText="1"/>
    </xf>
    <xf numFmtId="17" fontId="0" fillId="3" borderId="8" xfId="0" applyNumberFormat="1" applyFont="1" applyFill="1" applyBorder="1" applyAlignment="1">
      <alignment horizontal="left" vertical="top" wrapText="1"/>
    </xf>
    <xf numFmtId="165" fontId="6" fillId="0" borderId="4" xfId="0" applyNumberFormat="1" applyFont="1" applyBorder="1" applyAlignment="1">
      <alignment horizontal="left" vertical="top" wrapText="1"/>
    </xf>
    <xf numFmtId="0" fontId="0" fillId="0" borderId="5" xfId="0" applyFont="1" applyBorder="1" applyAlignment="1">
      <alignment horizontal="left" vertical="top" wrapText="1"/>
    </xf>
    <xf numFmtId="165" fontId="0" fillId="0" borderId="9" xfId="0" applyNumberFormat="1" applyFont="1" applyBorder="1" applyAlignment="1">
      <alignment horizontal="left" vertical="top" wrapText="1"/>
    </xf>
    <xf numFmtId="0" fontId="0" fillId="0" borderId="14" xfId="0" applyFont="1" applyBorder="1" applyAlignment="1">
      <alignment horizontal="left" vertical="top" wrapText="1"/>
    </xf>
    <xf numFmtId="0" fontId="0" fillId="0" borderId="1" xfId="0" applyFont="1" applyBorder="1" applyAlignment="1">
      <alignment horizontal="center" vertical="top"/>
    </xf>
    <xf numFmtId="165" fontId="3" fillId="0" borderId="8" xfId="0" applyNumberFormat="1" applyFont="1" applyBorder="1" applyAlignment="1">
      <alignment horizontal="left" vertical="top" wrapText="1"/>
    </xf>
    <xf numFmtId="165" fontId="0" fillId="0" borderId="0" xfId="0" applyNumberFormat="1" applyFont="1"/>
    <xf numFmtId="165" fontId="0" fillId="0" borderId="15" xfId="0" applyNumberFormat="1" applyFont="1" applyBorder="1" applyAlignment="1">
      <alignment horizontal="left" vertical="top" wrapText="1"/>
    </xf>
    <xf numFmtId="165" fontId="6" fillId="0" borderId="1" xfId="0" applyNumberFormat="1" applyFont="1" applyBorder="1" applyAlignment="1">
      <alignment horizontal="left" vertical="top" wrapText="1"/>
    </xf>
    <xf numFmtId="165" fontId="3" fillId="0" borderId="3" xfId="0" applyNumberFormat="1" applyFont="1" applyBorder="1" applyAlignment="1">
      <alignment horizontal="left" vertical="top" wrapText="1"/>
    </xf>
    <xf numFmtId="17" fontId="0" fillId="3" borderId="12" xfId="0" applyNumberFormat="1" applyFont="1" applyFill="1" applyBorder="1" applyAlignment="1">
      <alignment horizontal="left" vertical="top" wrapText="1"/>
    </xf>
    <xf numFmtId="17" fontId="0" fillId="0" borderId="1" xfId="0" applyNumberFormat="1" applyFont="1" applyBorder="1" applyAlignment="1">
      <alignment horizontal="left" vertical="top" wrapText="1"/>
    </xf>
    <xf numFmtId="0" fontId="0" fillId="0" borderId="0" xfId="0" applyFont="1" applyAlignment="1">
      <alignment vertical="top"/>
    </xf>
    <xf numFmtId="166" fontId="0" fillId="0" borderId="0" xfId="0" applyNumberFormat="1" applyFont="1" applyAlignment="1">
      <alignment vertical="top"/>
    </xf>
    <xf numFmtId="166" fontId="0" fillId="0" borderId="0" xfId="0" applyNumberFormat="1" applyFont="1" applyAlignment="1">
      <alignment horizontal="center" vertical="top"/>
    </xf>
    <xf numFmtId="166" fontId="3" fillId="0" borderId="0" xfId="0" applyNumberFormat="1" applyFont="1" applyAlignment="1">
      <alignment horizontal="center" vertical="top"/>
    </xf>
    <xf numFmtId="3" fontId="0" fillId="0" borderId="0" xfId="0" applyNumberFormat="1" applyFont="1" applyAlignment="1">
      <alignment vertical="top"/>
    </xf>
    <xf numFmtId="0" fontId="0" fillId="0" borderId="0" xfId="0" applyFont="1"/>
    <xf numFmtId="0" fontId="3" fillId="5" borderId="19" xfId="0" applyFont="1" applyFill="1" applyBorder="1" applyAlignment="1">
      <alignment horizontal="center" vertical="center" wrapText="1"/>
    </xf>
    <xf numFmtId="0" fontId="3" fillId="5" borderId="8" xfId="0" applyFont="1" applyFill="1" applyBorder="1" applyAlignment="1">
      <alignment horizontal="center" vertical="center" wrapText="1"/>
    </xf>
    <xf numFmtId="0" fontId="6" fillId="0" borderId="8" xfId="0" applyFont="1" applyBorder="1" applyAlignment="1">
      <alignment horizontal="left" vertical="top"/>
    </xf>
    <xf numFmtId="37" fontId="3" fillId="5" borderId="8" xfId="0" applyNumberFormat="1" applyFont="1" applyFill="1" applyBorder="1" applyAlignment="1">
      <alignment horizontal="center" vertical="center" wrapText="1"/>
    </xf>
    <xf numFmtId="0" fontId="0" fillId="0" borderId="8" xfId="0" applyFont="1" applyBorder="1" applyAlignment="1">
      <alignment horizontal="center" vertical="top"/>
    </xf>
    <xf numFmtId="167" fontId="3" fillId="5" borderId="8" xfId="0" applyNumberFormat="1" applyFont="1" applyFill="1" applyBorder="1" applyAlignment="1">
      <alignment horizontal="center" vertical="center" wrapText="1"/>
    </xf>
    <xf numFmtId="166" fontId="3" fillId="5" borderId="8" xfId="0" applyNumberFormat="1" applyFont="1" applyFill="1" applyBorder="1" applyAlignment="1">
      <alignment horizontal="center" vertical="center" wrapText="1"/>
    </xf>
    <xf numFmtId="165" fontId="3" fillId="0" borderId="8" xfId="0" applyNumberFormat="1" applyFont="1" applyBorder="1" applyAlignment="1">
      <alignment horizontal="left" vertical="center" wrapText="1"/>
    </xf>
    <xf numFmtId="49" fontId="3" fillId="0" borderId="8" xfId="0" applyNumberFormat="1" applyFont="1" applyBorder="1" applyAlignment="1">
      <alignment horizontal="center" vertical="center" wrapText="1"/>
    </xf>
    <xf numFmtId="0" fontId="3" fillId="0" borderId="0" xfId="0" applyFont="1" applyAlignment="1">
      <alignment horizontal="center" vertical="center"/>
    </xf>
    <xf numFmtId="0" fontId="3" fillId="6" borderId="12" xfId="0" applyFont="1" applyFill="1" applyBorder="1" applyAlignment="1">
      <alignment horizontal="center" vertical="center"/>
    </xf>
    <xf numFmtId="168" fontId="3" fillId="0" borderId="8" xfId="0" applyNumberFormat="1" applyFont="1" applyBorder="1" applyAlignment="1">
      <alignment horizontal="left" vertical="top" wrapText="1"/>
    </xf>
    <xf numFmtId="0" fontId="8" fillId="7" borderId="12" xfId="0" applyFont="1" applyFill="1" applyBorder="1" applyAlignment="1">
      <alignment horizontal="center" vertical="center"/>
    </xf>
    <xf numFmtId="168" fontId="8" fillId="0" borderId="8" xfId="0" applyNumberFormat="1" applyFont="1" applyBorder="1" applyAlignment="1">
      <alignment horizontal="left" vertical="top" wrapText="1"/>
    </xf>
    <xf numFmtId="0" fontId="9" fillId="0" borderId="0" xfId="0" applyFont="1"/>
    <xf numFmtId="0" fontId="8" fillId="3" borderId="12" xfId="0" applyFont="1" applyFill="1" applyBorder="1" applyAlignment="1">
      <alignment horizontal="center" vertical="center"/>
    </xf>
    <xf numFmtId="0" fontId="9" fillId="0" borderId="8" xfId="0" applyFont="1" applyBorder="1" applyAlignment="1">
      <alignment vertical="top" wrapText="1"/>
    </xf>
    <xf numFmtId="0" fontId="9" fillId="0" borderId="8" xfId="0" applyFont="1" applyBorder="1" applyAlignment="1">
      <alignment horizontal="center" vertical="top"/>
    </xf>
    <xf numFmtId="37" fontId="9" fillId="0" borderId="8" xfId="0" applyNumberFormat="1" applyFont="1" applyBorder="1" applyAlignment="1">
      <alignment horizontal="center" vertical="top"/>
    </xf>
    <xf numFmtId="166" fontId="9" fillId="0" borderId="8" xfId="0" applyNumberFormat="1" applyFont="1" applyBorder="1" applyAlignment="1">
      <alignment vertical="top"/>
    </xf>
    <xf numFmtId="166" fontId="9" fillId="0" borderId="8" xfId="0" applyNumberFormat="1" applyFont="1" applyBorder="1" applyAlignment="1">
      <alignment horizontal="center" vertical="top"/>
    </xf>
    <xf numFmtId="166" fontId="10" fillId="0" borderId="8" xfId="0" applyNumberFormat="1" applyFont="1" applyBorder="1" applyAlignment="1">
      <alignment horizontal="center" vertical="top"/>
    </xf>
    <xf numFmtId="0" fontId="8" fillId="0" borderId="8" xfId="0" applyFont="1" applyBorder="1" applyAlignment="1">
      <alignment vertical="top" wrapText="1"/>
    </xf>
    <xf numFmtId="166" fontId="8" fillId="8" borderId="8" xfId="0" applyNumberFormat="1" applyFont="1" applyFill="1" applyBorder="1" applyAlignment="1">
      <alignment horizontal="center" vertical="top"/>
    </xf>
    <xf numFmtId="166" fontId="8" fillId="8" borderId="8" xfId="0" applyNumberFormat="1" applyFont="1" applyFill="1" applyBorder="1" applyAlignment="1">
      <alignment vertical="top"/>
    </xf>
    <xf numFmtId="0" fontId="8" fillId="0" borderId="1" xfId="0" applyFont="1" applyBorder="1" applyAlignment="1">
      <alignment horizontal="center" vertical="center"/>
    </xf>
    <xf numFmtId="165" fontId="3" fillId="9" borderId="8" xfId="0" applyNumberFormat="1" applyFont="1" applyFill="1" applyBorder="1" applyAlignment="1">
      <alignment horizontal="left" vertical="center"/>
    </xf>
    <xf numFmtId="166" fontId="11" fillId="8" borderId="8" xfId="0" applyNumberFormat="1" applyFont="1" applyFill="1" applyBorder="1" applyAlignment="1">
      <alignment horizontal="center" vertical="top"/>
    </xf>
    <xf numFmtId="167" fontId="8" fillId="10" borderId="8" xfId="0" applyNumberFormat="1" applyFont="1" applyFill="1" applyBorder="1" applyAlignment="1">
      <alignment horizontal="center" vertical="center"/>
    </xf>
    <xf numFmtId="167" fontId="8" fillId="0" borderId="1" xfId="0" applyNumberFormat="1" applyFont="1" applyBorder="1" applyAlignment="1">
      <alignment horizontal="center" vertical="center"/>
    </xf>
    <xf numFmtId="0" fontId="9" fillId="0" borderId="8" xfId="0" applyFont="1" applyBorder="1" applyAlignment="1">
      <alignment horizontal="left" vertical="top" wrapText="1"/>
    </xf>
    <xf numFmtId="166" fontId="8" fillId="0" borderId="8" xfId="0" applyNumberFormat="1" applyFont="1" applyBorder="1" applyAlignment="1">
      <alignment vertical="top"/>
    </xf>
    <xf numFmtId="166" fontId="8" fillId="0" borderId="8" xfId="0" applyNumberFormat="1" applyFont="1" applyBorder="1" applyAlignment="1">
      <alignment horizontal="center" vertical="top"/>
    </xf>
    <xf numFmtId="166" fontId="11" fillId="0" borderId="8" xfId="0" applyNumberFormat="1" applyFont="1" applyBorder="1" applyAlignment="1">
      <alignment horizontal="center" vertical="top"/>
    </xf>
    <xf numFmtId="0" fontId="8" fillId="3" borderId="8" xfId="0" applyFont="1" applyFill="1" applyBorder="1" applyAlignment="1">
      <alignment horizontal="center" vertical="center"/>
    </xf>
    <xf numFmtId="166" fontId="8" fillId="11" borderId="8" xfId="0" applyNumberFormat="1" applyFont="1" applyFill="1" applyBorder="1" applyAlignment="1">
      <alignment horizontal="center" vertical="top"/>
    </xf>
    <xf numFmtId="166" fontId="8" fillId="11" borderId="8" xfId="0" applyNumberFormat="1" applyFont="1" applyFill="1" applyBorder="1" applyAlignment="1">
      <alignment vertical="top"/>
    </xf>
    <xf numFmtId="168" fontId="9" fillId="0" borderId="8" xfId="0" applyNumberFormat="1" applyFont="1" applyBorder="1" applyAlignment="1">
      <alignment horizontal="left" vertical="top" wrapText="1"/>
    </xf>
    <xf numFmtId="167" fontId="8" fillId="7" borderId="12" xfId="0" applyNumberFormat="1" applyFont="1" applyFill="1" applyBorder="1" applyAlignment="1">
      <alignment horizontal="center" vertical="center"/>
    </xf>
    <xf numFmtId="168" fontId="8" fillId="3" borderId="8" xfId="0" applyNumberFormat="1" applyFont="1" applyFill="1" applyBorder="1" applyAlignment="1">
      <alignment horizontal="left" vertical="top" wrapText="1"/>
    </xf>
    <xf numFmtId="167" fontId="8" fillId="7" borderId="8" xfId="0" applyNumberFormat="1" applyFont="1" applyFill="1" applyBorder="1" applyAlignment="1">
      <alignment horizontal="center" vertical="center"/>
    </xf>
    <xf numFmtId="0" fontId="9" fillId="0" borderId="8" xfId="0" applyFont="1" applyBorder="1" applyAlignment="1">
      <alignment vertical="top"/>
    </xf>
    <xf numFmtId="0" fontId="8" fillId="0" borderId="8" xfId="0" applyFont="1" applyBorder="1" applyAlignment="1">
      <alignment horizontal="center" vertical="center"/>
    </xf>
    <xf numFmtId="166" fontId="10" fillId="0" borderId="8" xfId="0" applyNumberFormat="1" applyFont="1" applyBorder="1" applyAlignment="1">
      <alignment horizontal="left" vertical="top"/>
    </xf>
    <xf numFmtId="166" fontId="9" fillId="3" borderId="12" xfId="0" applyNumberFormat="1" applyFont="1" applyFill="1" applyBorder="1" applyAlignment="1">
      <alignment horizontal="center" vertical="top"/>
    </xf>
    <xf numFmtId="0" fontId="8" fillId="7" borderId="8" xfId="0" applyFont="1" applyFill="1" applyBorder="1" applyAlignment="1">
      <alignment horizontal="center" vertical="center"/>
    </xf>
    <xf numFmtId="3" fontId="10" fillId="0" borderId="8" xfId="0" applyNumberFormat="1" applyFont="1" applyBorder="1" applyAlignment="1">
      <alignment horizontal="left" vertical="top"/>
    </xf>
    <xf numFmtId="0" fontId="10" fillId="0" borderId="8" xfId="0" applyFont="1" applyBorder="1" applyAlignment="1">
      <alignment horizontal="left" vertical="top"/>
    </xf>
    <xf numFmtId="2" fontId="8" fillId="7" borderId="8" xfId="0" applyNumberFormat="1" applyFont="1" applyFill="1" applyBorder="1" applyAlignment="1">
      <alignment horizontal="center" vertical="center"/>
    </xf>
    <xf numFmtId="164" fontId="8" fillId="7" borderId="8" xfId="0" applyNumberFormat="1" applyFont="1" applyFill="1" applyBorder="1" applyAlignment="1">
      <alignment horizontal="center" vertical="center"/>
    </xf>
    <xf numFmtId="166" fontId="10" fillId="0" borderId="8" xfId="0" applyNumberFormat="1" applyFont="1" applyBorder="1" applyAlignment="1">
      <alignment horizontal="left" vertical="top" wrapText="1"/>
    </xf>
    <xf numFmtId="166" fontId="10" fillId="0" borderId="8" xfId="0" applyNumberFormat="1" applyFont="1" applyBorder="1" applyAlignment="1">
      <alignment vertical="top" wrapText="1"/>
    </xf>
    <xf numFmtId="166" fontId="11" fillId="8" borderId="8" xfId="0" applyNumberFormat="1" applyFont="1" applyFill="1" applyBorder="1" applyAlignment="1">
      <alignment horizontal="left" vertical="top"/>
    </xf>
    <xf numFmtId="166" fontId="8" fillId="8" borderId="12" xfId="0" applyNumberFormat="1" applyFont="1" applyFill="1" applyBorder="1" applyAlignment="1">
      <alignment horizontal="center" vertical="top"/>
    </xf>
    <xf numFmtId="0" fontId="11" fillId="7" borderId="21" xfId="0" applyFont="1" applyFill="1" applyBorder="1" applyAlignment="1">
      <alignment horizontal="center" vertical="center"/>
    </xf>
    <xf numFmtId="0" fontId="8" fillId="12" borderId="22" xfId="0" applyFont="1" applyFill="1" applyBorder="1" applyAlignment="1">
      <alignment horizontal="center" vertical="center"/>
    </xf>
    <xf numFmtId="0" fontId="11" fillId="7" borderId="8" xfId="0" applyFont="1" applyFill="1" applyBorder="1" applyAlignment="1">
      <alignment horizontal="center" vertical="center"/>
    </xf>
    <xf numFmtId="0" fontId="9" fillId="0" borderId="3" xfId="0" applyFont="1" applyBorder="1" applyAlignment="1">
      <alignment vertical="top"/>
    </xf>
    <xf numFmtId="0" fontId="8" fillId="12" borderId="8" xfId="0" applyFont="1" applyFill="1" applyBorder="1" applyAlignment="1">
      <alignment horizontal="center" vertical="center"/>
    </xf>
    <xf numFmtId="0" fontId="8" fillId="8" borderId="26" xfId="0" applyFont="1" applyFill="1" applyBorder="1" applyAlignment="1">
      <alignment vertical="top" wrapText="1"/>
    </xf>
    <xf numFmtId="0" fontId="9" fillId="8" borderId="26" xfId="0" applyFont="1" applyFill="1" applyBorder="1" applyAlignment="1">
      <alignment horizontal="center" vertical="top"/>
    </xf>
    <xf numFmtId="37" fontId="9" fillId="8" borderId="26" xfId="0" applyNumberFormat="1" applyFont="1" applyFill="1" applyBorder="1" applyAlignment="1">
      <alignment horizontal="center" vertical="top"/>
    </xf>
    <xf numFmtId="166" fontId="8" fillId="8" borderId="26" xfId="0" applyNumberFormat="1" applyFont="1" applyFill="1" applyBorder="1" applyAlignment="1">
      <alignment vertical="top"/>
    </xf>
    <xf numFmtId="166" fontId="8" fillId="8" borderId="26" xfId="0" applyNumberFormat="1" applyFont="1" applyFill="1" applyBorder="1" applyAlignment="1">
      <alignment horizontal="center" vertical="top"/>
    </xf>
    <xf numFmtId="166" fontId="11" fillId="8" borderId="26" xfId="0" applyNumberFormat="1" applyFont="1" applyFill="1" applyBorder="1" applyAlignment="1">
      <alignment horizontal="center" vertical="top"/>
    </xf>
    <xf numFmtId="0" fontId="3" fillId="0" borderId="27" xfId="0" applyFont="1" applyBorder="1" applyAlignment="1">
      <alignment horizontal="center" vertical="center"/>
    </xf>
    <xf numFmtId="0" fontId="3" fillId="4" borderId="28" xfId="0" applyFont="1" applyFill="1" applyBorder="1" applyAlignment="1">
      <alignment vertical="top" wrapText="1"/>
    </xf>
    <xf numFmtId="0" fontId="0" fillId="4" borderId="28" xfId="0" applyFont="1" applyFill="1" applyBorder="1" applyAlignment="1">
      <alignment horizontal="center" vertical="top"/>
    </xf>
    <xf numFmtId="0" fontId="0" fillId="4" borderId="28" xfId="0" applyFont="1" applyFill="1" applyBorder="1" applyAlignment="1">
      <alignment vertical="top"/>
    </xf>
    <xf numFmtId="0" fontId="3" fillId="4" borderId="28" xfId="0" applyFont="1" applyFill="1" applyBorder="1" applyAlignment="1">
      <alignment vertical="top"/>
    </xf>
    <xf numFmtId="166" fontId="3" fillId="4" borderId="28" xfId="0" applyNumberFormat="1" applyFont="1" applyFill="1" applyBorder="1" applyAlignment="1">
      <alignment horizontal="center" vertical="top"/>
    </xf>
    <xf numFmtId="166" fontId="3" fillId="4" borderId="28" xfId="0" applyNumberFormat="1" applyFont="1" applyFill="1" applyBorder="1" applyAlignment="1">
      <alignment vertical="top"/>
    </xf>
    <xf numFmtId="166" fontId="0" fillId="0" borderId="3" xfId="0" applyNumberFormat="1" applyFont="1" applyBorder="1" applyAlignment="1">
      <alignment horizontal="left" vertical="top" wrapText="1"/>
    </xf>
    <xf numFmtId="0" fontId="3" fillId="13" borderId="8" xfId="0" applyFont="1" applyFill="1" applyBorder="1" applyAlignment="1">
      <alignment horizontal="center" vertical="center"/>
    </xf>
    <xf numFmtId="0" fontId="3" fillId="0" borderId="8" xfId="0" applyFont="1" applyBorder="1" applyAlignment="1">
      <alignment horizontal="left" vertical="top" wrapText="1"/>
    </xf>
    <xf numFmtId="0" fontId="8" fillId="0" borderId="3" xfId="0" applyFont="1" applyBorder="1" applyAlignment="1">
      <alignment horizontal="left" vertical="top" wrapText="1"/>
    </xf>
    <xf numFmtId="0" fontId="8" fillId="0" borderId="13" xfId="0" applyFont="1" applyBorder="1" applyAlignment="1">
      <alignment horizontal="center" vertical="center"/>
    </xf>
    <xf numFmtId="166" fontId="9" fillId="0" borderId="8" xfId="0" applyNumberFormat="1" applyFont="1" applyBorder="1" applyAlignment="1">
      <alignment vertical="top" wrapText="1"/>
    </xf>
    <xf numFmtId="0" fontId="9" fillId="0" borderId="5" xfId="0" applyFont="1" applyBorder="1" applyAlignment="1">
      <alignment horizontal="center" vertical="top"/>
    </xf>
    <xf numFmtId="37" fontId="9" fillId="0" borderId="5" xfId="0" applyNumberFormat="1" applyFont="1" applyBorder="1" applyAlignment="1">
      <alignment horizontal="center" vertical="top"/>
    </xf>
    <xf numFmtId="166" fontId="9" fillId="0" borderId="5" xfId="0" applyNumberFormat="1" applyFont="1" applyBorder="1" applyAlignment="1">
      <alignment vertical="top"/>
    </xf>
    <xf numFmtId="166" fontId="9" fillId="0" borderId="5" xfId="0" applyNumberFormat="1" applyFont="1" applyBorder="1" applyAlignment="1">
      <alignment horizontal="center" vertical="top"/>
    </xf>
    <xf numFmtId="166" fontId="10" fillId="0" borderId="5" xfId="0" applyNumberFormat="1" applyFont="1" applyBorder="1" applyAlignment="1">
      <alignment horizontal="center" vertical="top"/>
    </xf>
    <xf numFmtId="0" fontId="9" fillId="0" borderId="5" xfId="0" applyFont="1" applyBorder="1" applyAlignment="1">
      <alignment horizontal="left" vertical="top" wrapText="1"/>
    </xf>
    <xf numFmtId="0" fontId="8" fillId="0" borderId="8" xfId="0" applyFont="1" applyBorder="1" applyAlignment="1">
      <alignment horizontal="left" vertical="top" wrapText="1"/>
    </xf>
    <xf numFmtId="0" fontId="8" fillId="7" borderId="22" xfId="0" applyFont="1" applyFill="1" applyBorder="1" applyAlignment="1">
      <alignment horizontal="center" vertical="top"/>
    </xf>
    <xf numFmtId="0" fontId="8" fillId="12" borderId="12" xfId="0" applyFont="1" applyFill="1" applyBorder="1" applyAlignment="1">
      <alignment horizontal="center" vertical="center"/>
    </xf>
    <xf numFmtId="0" fontId="9" fillId="0" borderId="3" xfId="0" applyFont="1" applyBorder="1" applyAlignment="1">
      <alignment horizontal="left" vertical="top" wrapText="1"/>
    </xf>
    <xf numFmtId="166" fontId="11" fillId="0" borderId="8" xfId="0" applyNumberFormat="1" applyFont="1" applyBorder="1" applyAlignment="1">
      <alignment horizontal="left" vertical="top"/>
    </xf>
    <xf numFmtId="0" fontId="9" fillId="0" borderId="4" xfId="0" applyFont="1" applyBorder="1" applyAlignment="1">
      <alignment vertical="top" wrapText="1"/>
    </xf>
    <xf numFmtId="0" fontId="9" fillId="0" borderId="4" xfId="0" applyFont="1" applyBorder="1" applyAlignment="1">
      <alignment horizontal="center" vertical="top"/>
    </xf>
    <xf numFmtId="37" fontId="9" fillId="0" borderId="4" xfId="0" applyNumberFormat="1" applyFont="1" applyBorder="1" applyAlignment="1">
      <alignment horizontal="center" vertical="top"/>
    </xf>
    <xf numFmtId="166" fontId="9" fillId="0" borderId="4" xfId="0" applyNumberFormat="1" applyFont="1" applyBorder="1" applyAlignment="1">
      <alignment vertical="top"/>
    </xf>
    <xf numFmtId="166" fontId="9" fillId="0" borderId="4" xfId="0" applyNumberFormat="1" applyFont="1" applyBorder="1" applyAlignment="1">
      <alignment horizontal="center" vertical="top"/>
    </xf>
    <xf numFmtId="166" fontId="10" fillId="0" borderId="4" xfId="0" applyNumberFormat="1" applyFont="1" applyBorder="1" applyAlignment="1">
      <alignment horizontal="center" vertical="top"/>
    </xf>
    <xf numFmtId="0" fontId="9" fillId="3" borderId="8" xfId="0" applyFont="1" applyFill="1" applyBorder="1" applyAlignment="1">
      <alignment vertical="top" wrapText="1"/>
    </xf>
    <xf numFmtId="0" fontId="9" fillId="3" borderId="8" xfId="0" applyFont="1" applyFill="1" applyBorder="1" applyAlignment="1">
      <alignment horizontal="center" vertical="top"/>
    </xf>
    <xf numFmtId="37" fontId="9" fillId="3" borderId="8" xfId="0" applyNumberFormat="1" applyFont="1" applyFill="1" applyBorder="1" applyAlignment="1">
      <alignment horizontal="center" vertical="top"/>
    </xf>
    <xf numFmtId="166" fontId="9" fillId="3" borderId="8" xfId="0" applyNumberFormat="1" applyFont="1" applyFill="1" applyBorder="1" applyAlignment="1">
      <alignment vertical="top"/>
    </xf>
    <xf numFmtId="166" fontId="9" fillId="3" borderId="8" xfId="0" applyNumberFormat="1" applyFont="1" applyFill="1" applyBorder="1" applyAlignment="1">
      <alignment horizontal="center" vertical="top"/>
    </xf>
    <xf numFmtId="1" fontId="9" fillId="3" borderId="8" xfId="0" applyNumberFormat="1" applyFont="1" applyFill="1" applyBorder="1" applyAlignment="1">
      <alignment horizontal="center" vertical="top"/>
    </xf>
    <xf numFmtId="2" fontId="8" fillId="0" borderId="13" xfId="0" applyNumberFormat="1" applyFont="1" applyBorder="1" applyAlignment="1">
      <alignment horizontal="center" vertical="center"/>
    </xf>
    <xf numFmtId="0" fontId="9" fillId="0" borderId="2" xfId="0" applyFont="1" applyBorder="1" applyAlignment="1">
      <alignment horizontal="center" vertical="top" wrapText="1"/>
    </xf>
    <xf numFmtId="0" fontId="9" fillId="0" borderId="2" xfId="0" applyFont="1" applyBorder="1" applyAlignment="1">
      <alignment horizontal="left" vertical="top" wrapText="1"/>
    </xf>
    <xf numFmtId="0" fontId="9" fillId="0" borderId="8" xfId="0" applyFont="1" applyBorder="1" applyAlignment="1">
      <alignment horizontal="center" vertical="top" wrapText="1"/>
    </xf>
    <xf numFmtId="0" fontId="3" fillId="12" borderId="33" xfId="0" applyFont="1" applyFill="1" applyBorder="1" applyAlignment="1">
      <alignment horizontal="center" vertical="center"/>
    </xf>
    <xf numFmtId="0" fontId="3" fillId="0" borderId="3" xfId="0" applyFont="1" applyBorder="1" applyAlignment="1">
      <alignment horizontal="left" vertical="top" wrapText="1"/>
    </xf>
    <xf numFmtId="0" fontId="8" fillId="0" borderId="3" xfId="0" applyFont="1" applyBorder="1" applyAlignment="1">
      <alignment horizontal="left" vertical="top"/>
    </xf>
    <xf numFmtId="0" fontId="9" fillId="0" borderId="8" xfId="0" applyFont="1" applyBorder="1" applyAlignment="1">
      <alignment horizontal="left" vertical="top"/>
    </xf>
    <xf numFmtId="0" fontId="8" fillId="0" borderId="8" xfId="0" applyFont="1" applyBorder="1" applyAlignment="1">
      <alignment horizontal="left" vertical="top"/>
    </xf>
    <xf numFmtId="0" fontId="8" fillId="0" borderId="8" xfId="0" applyFont="1" applyBorder="1" applyAlignment="1">
      <alignment horizontal="center" vertical="top"/>
    </xf>
    <xf numFmtId="166" fontId="10" fillId="0" borderId="8" xfId="0" applyNumberFormat="1" applyFont="1" applyBorder="1" applyAlignment="1">
      <alignment horizontal="center" vertical="top"/>
    </xf>
    <xf numFmtId="166" fontId="9" fillId="0" borderId="8" xfId="0" applyNumberFormat="1" applyFont="1" applyBorder="1" applyAlignment="1">
      <alignment horizontal="left" vertical="top" wrapText="1"/>
    </xf>
    <xf numFmtId="0" fontId="8" fillId="7" borderId="38" xfId="0" applyFont="1" applyFill="1" applyBorder="1" applyAlignment="1">
      <alignment horizontal="center" vertical="center"/>
    </xf>
    <xf numFmtId="0" fontId="9" fillId="0" borderId="4" xfId="0" applyFont="1" applyBorder="1" applyAlignment="1">
      <alignment horizontal="left" vertical="top" wrapText="1"/>
    </xf>
    <xf numFmtId="0" fontId="8" fillId="0" borderId="15" xfId="0" applyFont="1" applyBorder="1" applyAlignment="1">
      <alignment horizontal="center" vertical="center"/>
    </xf>
    <xf numFmtId="166" fontId="9" fillId="0" borderId="4" xfId="0" applyNumberFormat="1" applyFont="1" applyBorder="1" applyAlignment="1">
      <alignment vertical="top" wrapText="1"/>
    </xf>
    <xf numFmtId="0" fontId="9" fillId="3" borderId="8" xfId="0" applyFont="1" applyFill="1" applyBorder="1" applyAlignment="1">
      <alignment horizontal="left" vertical="top" wrapText="1"/>
    </xf>
    <xf numFmtId="0" fontId="8" fillId="7" borderId="7" xfId="0" applyFont="1" applyFill="1" applyBorder="1" applyAlignment="1">
      <alignment horizontal="center" vertical="top"/>
    </xf>
    <xf numFmtId="0" fontId="9" fillId="0" borderId="1" xfId="0" applyFont="1" applyBorder="1" applyAlignment="1">
      <alignment vertical="top" wrapText="1"/>
    </xf>
    <xf numFmtId="166" fontId="9" fillId="0" borderId="8" xfId="0" applyNumberFormat="1" applyFont="1" applyBorder="1" applyAlignment="1">
      <alignment horizontal="right" vertical="center"/>
    </xf>
    <xf numFmtId="166" fontId="9" fillId="0" borderId="8" xfId="0" applyNumberFormat="1" applyFont="1" applyBorder="1" applyAlignment="1">
      <alignment horizontal="right" vertical="top"/>
    </xf>
    <xf numFmtId="0" fontId="9" fillId="0" borderId="8" xfId="0" applyFont="1" applyBorder="1" applyAlignment="1">
      <alignment horizontal="right" vertical="top"/>
    </xf>
    <xf numFmtId="0" fontId="9" fillId="0" borderId="3" xfId="0" applyFont="1" applyBorder="1" applyAlignment="1">
      <alignment horizontal="center" vertical="top"/>
    </xf>
    <xf numFmtId="0" fontId="3" fillId="12" borderId="39" xfId="0" applyFont="1" applyFill="1" applyBorder="1" applyAlignment="1">
      <alignment horizontal="center" vertical="center"/>
    </xf>
    <xf numFmtId="166" fontId="3" fillId="4" borderId="43" xfId="0" applyNumberFormat="1" applyFont="1" applyFill="1" applyBorder="1" applyAlignment="1">
      <alignment horizontal="center" vertical="top"/>
    </xf>
    <xf numFmtId="0" fontId="3" fillId="9" borderId="8" xfId="0" applyFont="1" applyFill="1" applyBorder="1" applyAlignment="1">
      <alignment horizontal="center" vertical="center"/>
    </xf>
    <xf numFmtId="166" fontId="3" fillId="9" borderId="8" xfId="0" applyNumberFormat="1" applyFont="1" applyFill="1" applyBorder="1" applyAlignment="1">
      <alignment horizontal="center" vertical="top"/>
    </xf>
    <xf numFmtId="166" fontId="3" fillId="9" borderId="8" xfId="0" applyNumberFormat="1" applyFont="1" applyFill="1" applyBorder="1" applyAlignment="1">
      <alignment vertical="top"/>
    </xf>
    <xf numFmtId="0" fontId="8" fillId="0" borderId="0" xfId="0" applyFont="1" applyAlignment="1">
      <alignment horizontal="center" vertical="center"/>
    </xf>
    <xf numFmtId="0" fontId="9" fillId="0" borderId="0" xfId="0" applyFont="1" applyAlignment="1">
      <alignment wrapText="1"/>
    </xf>
    <xf numFmtId="0" fontId="9" fillId="0" borderId="0" xfId="0" applyFont="1" applyAlignment="1">
      <alignment horizontal="center"/>
    </xf>
    <xf numFmtId="166" fontId="9" fillId="0" borderId="0" xfId="0" applyNumberFormat="1" applyFont="1" applyAlignment="1">
      <alignment horizontal="center"/>
    </xf>
    <xf numFmtId="0" fontId="14" fillId="3" borderId="8" xfId="0" applyFont="1" applyFill="1" applyBorder="1" applyAlignment="1">
      <alignment horizontal="left" vertical="top" wrapText="1"/>
    </xf>
    <xf numFmtId="169" fontId="6" fillId="0" borderId="8" xfId="0" applyNumberFormat="1" applyFont="1" applyBorder="1" applyAlignment="1">
      <alignment horizontal="center" vertical="top"/>
    </xf>
    <xf numFmtId="2" fontId="8" fillId="7" borderId="12" xfId="0" applyNumberFormat="1" applyFont="1" applyFill="1" applyBorder="1" applyAlignment="1">
      <alignment horizontal="center" vertical="center"/>
    </xf>
    <xf numFmtId="166" fontId="8" fillId="14" borderId="8" xfId="0" applyNumberFormat="1" applyFont="1" applyFill="1" applyBorder="1" applyAlignment="1">
      <alignment horizontal="center" vertical="top"/>
    </xf>
    <xf numFmtId="166" fontId="8" fillId="14" borderId="8" xfId="0" applyNumberFormat="1" applyFont="1" applyFill="1" applyBorder="1" applyAlignment="1">
      <alignment vertical="top"/>
    </xf>
    <xf numFmtId="166" fontId="11" fillId="14" borderId="8" xfId="0" applyNumberFormat="1" applyFont="1" applyFill="1" applyBorder="1" applyAlignment="1">
      <alignment horizontal="right" vertical="top"/>
    </xf>
    <xf numFmtId="0" fontId="9" fillId="0" borderId="10" xfId="0" applyFont="1" applyBorder="1" applyAlignment="1">
      <alignment horizontal="left" vertical="top" wrapText="1"/>
    </xf>
    <xf numFmtId="0" fontId="9" fillId="0" borderId="25" xfId="0" applyFont="1" applyBorder="1" applyAlignment="1">
      <alignment horizontal="left" vertical="top" wrapText="1"/>
    </xf>
    <xf numFmtId="0" fontId="0" fillId="0" borderId="25" xfId="0" applyFont="1" applyBorder="1" applyAlignment="1">
      <alignment horizontal="left" vertical="top" wrapText="1"/>
    </xf>
    <xf numFmtId="166" fontId="3" fillId="9" borderId="12" xfId="0" applyNumberFormat="1" applyFont="1" applyFill="1" applyBorder="1" applyAlignment="1">
      <alignment horizontal="center" vertical="top"/>
    </xf>
    <xf numFmtId="0" fontId="9" fillId="0" borderId="44" xfId="0" applyFont="1" applyBorder="1" applyAlignment="1">
      <alignment horizontal="left" vertical="top" wrapText="1"/>
    </xf>
    <xf numFmtId="0" fontId="14" fillId="3" borderId="10" xfId="0" applyFont="1" applyFill="1" applyBorder="1" applyAlignment="1">
      <alignment horizontal="left" vertical="top" wrapText="1"/>
    </xf>
    <xf numFmtId="0" fontId="16" fillId="0" borderId="8" xfId="0" applyFont="1" applyBorder="1" applyAlignment="1">
      <alignment vertical="top" wrapText="1"/>
    </xf>
    <xf numFmtId="0" fontId="14" fillId="0" borderId="4" xfId="0" applyFont="1" applyBorder="1" applyAlignment="1">
      <alignment vertical="top" wrapText="1"/>
    </xf>
    <xf numFmtId="0" fontId="6" fillId="0" borderId="36" xfId="0" applyFont="1" applyBorder="1" applyAlignment="1">
      <alignment horizontal="left" vertical="top" wrapText="1"/>
    </xf>
    <xf numFmtId="0" fontId="0" fillId="0" borderId="12" xfId="0" applyFont="1" applyBorder="1" applyAlignment="1">
      <alignment horizontal="left" vertical="top" wrapText="1"/>
    </xf>
    <xf numFmtId="0" fontId="6" fillId="0" borderId="37" xfId="0" applyFont="1" applyBorder="1" applyAlignment="1">
      <alignment horizontal="left" vertical="top" wrapText="1"/>
    </xf>
    <xf numFmtId="0" fontId="6" fillId="0" borderId="7" xfId="0" applyFont="1" applyBorder="1" applyAlignment="1">
      <alignment horizontal="left" vertical="top" wrapText="1"/>
    </xf>
    <xf numFmtId="0" fontId="0" fillId="0" borderId="36" xfId="0" applyFont="1" applyBorder="1" applyAlignment="1">
      <alignment horizontal="left" vertical="top" wrapText="1"/>
    </xf>
    <xf numFmtId="165" fontId="0" fillId="0" borderId="7" xfId="0" applyNumberFormat="1" applyFont="1" applyBorder="1" applyAlignment="1">
      <alignment horizontal="left" vertical="top" wrapText="1"/>
    </xf>
    <xf numFmtId="165" fontId="0" fillId="0" borderId="10" xfId="0" applyNumberFormat="1" applyFont="1" applyBorder="1" applyAlignment="1">
      <alignment horizontal="left" vertical="top" wrapText="1"/>
    </xf>
    <xf numFmtId="165" fontId="0" fillId="0" borderId="36" xfId="0" applyNumberFormat="1" applyFont="1" applyBorder="1" applyAlignment="1">
      <alignment horizontal="left" vertical="top" wrapText="1"/>
    </xf>
    <xf numFmtId="165" fontId="0" fillId="0" borderId="44" xfId="0" applyNumberFormat="1" applyFont="1" applyBorder="1" applyAlignment="1">
      <alignment horizontal="left" vertical="top" wrapText="1"/>
    </xf>
    <xf numFmtId="0" fontId="6" fillId="0" borderId="12" xfId="0" applyFont="1" applyBorder="1" applyAlignment="1">
      <alignment horizontal="left" vertical="top" wrapText="1"/>
    </xf>
    <xf numFmtId="0" fontId="0" fillId="0" borderId="11" xfId="0" applyFont="1" applyBorder="1" applyAlignment="1">
      <alignment horizontal="left" vertical="top" wrapText="1"/>
    </xf>
    <xf numFmtId="0" fontId="0" fillId="0" borderId="25" xfId="0" applyFont="1" applyBorder="1" applyAlignment="1">
      <alignment horizontal="center" vertical="top"/>
    </xf>
    <xf numFmtId="165" fontId="3" fillId="0" borderId="25" xfId="0" applyNumberFormat="1" applyFont="1" applyBorder="1" applyAlignment="1">
      <alignment horizontal="left" vertical="top" wrapText="1"/>
    </xf>
    <xf numFmtId="0" fontId="2" fillId="17" borderId="25" xfId="0" applyFont="1" applyFill="1" applyBorder="1"/>
    <xf numFmtId="165" fontId="3" fillId="17" borderId="25" xfId="0" applyNumberFormat="1" applyFont="1" applyFill="1" applyBorder="1" applyAlignment="1">
      <alignment horizontal="left" vertical="center" wrapText="1"/>
    </xf>
    <xf numFmtId="0" fontId="14" fillId="0" borderId="8" xfId="0" applyFont="1" applyBorder="1" applyAlignment="1">
      <alignment horizontal="left" vertical="top" wrapText="1"/>
    </xf>
    <xf numFmtId="0" fontId="0" fillId="0" borderId="44" xfId="0" applyFont="1" applyBorder="1" applyAlignment="1"/>
    <xf numFmtId="0" fontId="0" fillId="0" borderId="44" xfId="0" applyFont="1" applyBorder="1" applyAlignment="1">
      <alignment horizontal="right"/>
    </xf>
    <xf numFmtId="166" fontId="0" fillId="0" borderId="44" xfId="1" applyNumberFormat="1" applyFont="1" applyBorder="1" applyAlignment="1"/>
    <xf numFmtId="166" fontId="0" fillId="0" borderId="44" xfId="1" applyNumberFormat="1" applyFont="1" applyBorder="1" applyAlignment="1">
      <alignment horizontal="right"/>
    </xf>
    <xf numFmtId="166" fontId="0" fillId="0" borderId="44" xfId="0" applyNumberFormat="1" applyFont="1" applyBorder="1" applyAlignment="1">
      <alignment horizontal="right"/>
    </xf>
    <xf numFmtId="0" fontId="23" fillId="0" borderId="44" xfId="0" applyFont="1" applyBorder="1" applyAlignment="1">
      <alignment horizontal="right"/>
    </xf>
    <xf numFmtId="0" fontId="23" fillId="0" borderId="44" xfId="0" applyFont="1" applyBorder="1" applyAlignment="1"/>
    <xf numFmtId="0" fontId="23" fillId="0" borderId="0" xfId="0" applyFont="1" applyAlignment="1">
      <alignment horizontal="left"/>
    </xf>
    <xf numFmtId="0" fontId="18" fillId="16" borderId="25" xfId="0" applyFont="1" applyFill="1" applyBorder="1" applyAlignment="1">
      <alignment horizontal="left" vertical="center" wrapText="1"/>
    </xf>
    <xf numFmtId="0" fontId="6" fillId="0" borderId="8" xfId="0" applyFont="1" applyFill="1" applyBorder="1" applyAlignment="1">
      <alignment horizontal="left" vertical="top" wrapText="1"/>
    </xf>
    <xf numFmtId="0" fontId="6" fillId="0" borderId="12" xfId="0" applyFont="1" applyFill="1" applyBorder="1" applyAlignment="1">
      <alignment horizontal="left" vertical="top" wrapText="1"/>
    </xf>
    <xf numFmtId="0" fontId="0" fillId="0" borderId="8" xfId="0" applyFont="1" applyBorder="1" applyAlignment="1">
      <alignment horizontal="left" vertical="center" wrapText="1"/>
    </xf>
    <xf numFmtId="165" fontId="6" fillId="0" borderId="38" xfId="0" applyNumberFormat="1" applyFont="1" applyBorder="1" applyAlignment="1">
      <alignment horizontal="left" vertical="top" wrapText="1"/>
    </xf>
    <xf numFmtId="165" fontId="6" fillId="0" borderId="10" xfId="0" applyNumberFormat="1" applyFont="1" applyBorder="1" applyAlignment="1">
      <alignment horizontal="left" vertical="top" wrapText="1"/>
    </xf>
    <xf numFmtId="2" fontId="6" fillId="0" borderId="8" xfId="0" applyNumberFormat="1" applyFont="1" applyBorder="1" applyAlignment="1">
      <alignment horizontal="center" vertical="center"/>
    </xf>
    <xf numFmtId="0" fontId="6" fillId="3" borderId="10" xfId="0" applyFont="1" applyFill="1" applyBorder="1" applyAlignment="1">
      <alignment horizontal="left" vertical="top" wrapText="1"/>
    </xf>
    <xf numFmtId="0" fontId="6" fillId="0" borderId="10" xfId="0" applyFont="1" applyBorder="1" applyAlignment="1">
      <alignment horizontal="left" vertical="top" wrapText="1"/>
    </xf>
    <xf numFmtId="0" fontId="0" fillId="0" borderId="10" xfId="0" applyFont="1" applyBorder="1" applyAlignment="1">
      <alignment horizontal="left" vertical="top" wrapText="1"/>
    </xf>
    <xf numFmtId="0" fontId="0" fillId="3" borderId="38" xfId="0" applyFont="1" applyFill="1" applyBorder="1" applyAlignment="1">
      <alignment horizontal="left" vertical="top" wrapText="1"/>
    </xf>
    <xf numFmtId="165" fontId="3" fillId="0" borderId="44" xfId="0" applyNumberFormat="1" applyFont="1" applyBorder="1" applyAlignment="1">
      <alignment horizontal="left" vertical="top" wrapText="1"/>
    </xf>
    <xf numFmtId="165" fontId="0" fillId="0" borderId="26" xfId="0" applyNumberFormat="1" applyFont="1" applyBorder="1" applyAlignment="1">
      <alignment horizontal="left" vertical="top" wrapText="1"/>
    </xf>
    <xf numFmtId="0" fontId="3" fillId="2" borderId="37" xfId="0" applyFont="1" applyFill="1" applyBorder="1" applyAlignment="1">
      <alignment horizontal="left" vertical="top" wrapText="1"/>
    </xf>
    <xf numFmtId="17" fontId="0" fillId="3" borderId="10" xfId="0" applyNumberFormat="1" applyFont="1" applyFill="1" applyBorder="1" applyAlignment="1">
      <alignment horizontal="left" vertical="top" wrapText="1"/>
    </xf>
    <xf numFmtId="0" fontId="0" fillId="0" borderId="44" xfId="0" applyFont="1" applyBorder="1" applyAlignment="1">
      <alignment horizontal="left" vertical="top" wrapText="1"/>
    </xf>
    <xf numFmtId="0" fontId="6" fillId="3" borderId="26" xfId="0" applyFont="1" applyFill="1" applyBorder="1" applyAlignment="1">
      <alignment horizontal="left" vertical="top" wrapText="1"/>
    </xf>
    <xf numFmtId="0" fontId="1" fillId="0" borderId="38" xfId="0" applyFont="1" applyBorder="1" applyAlignment="1">
      <alignment horizontal="center" vertical="top"/>
    </xf>
    <xf numFmtId="0" fontId="2" fillId="0" borderId="9" xfId="0" applyFont="1" applyBorder="1"/>
    <xf numFmtId="0" fontId="2" fillId="0" borderId="5" xfId="0" applyFont="1" applyBorder="1"/>
    <xf numFmtId="0" fontId="7" fillId="2" borderId="44" xfId="0" applyFont="1" applyFill="1" applyBorder="1" applyAlignment="1">
      <alignment horizontal="left" vertical="top" wrapText="1"/>
    </xf>
    <xf numFmtId="0" fontId="2" fillId="0" borderId="44" xfId="0" applyFont="1" applyBorder="1"/>
    <xf numFmtId="0" fontId="3" fillId="2" borderId="36" xfId="0" applyFont="1" applyFill="1" applyBorder="1" applyAlignment="1">
      <alignment horizontal="left" vertical="top" wrapText="1"/>
    </xf>
    <xf numFmtId="0" fontId="2" fillId="0" borderId="31" xfId="0" applyFont="1" applyBorder="1"/>
    <xf numFmtId="0" fontId="0" fillId="0" borderId="44" xfId="0" applyFont="1" applyBorder="1" applyAlignment="1">
      <alignment horizontal="center" vertical="top" wrapText="1"/>
    </xf>
    <xf numFmtId="0" fontId="0" fillId="0" borderId="4" xfId="0" applyFont="1" applyBorder="1" applyAlignment="1">
      <alignment horizontal="left" vertical="top" wrapText="1"/>
    </xf>
    <xf numFmtId="0" fontId="6" fillId="0" borderId="4" xfId="0" applyFont="1" applyBorder="1" applyAlignment="1">
      <alignment horizontal="left" vertical="top" wrapText="1"/>
    </xf>
    <xf numFmtId="0" fontId="6" fillId="0" borderId="4" xfId="0" applyFont="1" applyBorder="1" applyAlignment="1">
      <alignment horizontal="center" vertical="top" wrapText="1"/>
    </xf>
    <xf numFmtId="0" fontId="1" fillId="3" borderId="1" xfId="0" applyFont="1" applyFill="1" applyBorder="1" applyAlignment="1">
      <alignment horizontal="left" vertical="top" wrapText="1"/>
    </xf>
    <xf numFmtId="0" fontId="2" fillId="0" borderId="2" xfId="0" applyFont="1" applyBorder="1"/>
    <xf numFmtId="0" fontId="2" fillId="0" borderId="3" xfId="0" applyFont="1" applyBorder="1"/>
    <xf numFmtId="0" fontId="1" fillId="9" borderId="1" xfId="0" applyFont="1" applyFill="1" applyBorder="1" applyAlignment="1">
      <alignment horizontal="left" vertical="top" wrapText="1"/>
    </xf>
    <xf numFmtId="0" fontId="2" fillId="0" borderId="26" xfId="0" applyFont="1" applyBorder="1"/>
    <xf numFmtId="0" fontId="1" fillId="3" borderId="44" xfId="0" applyFont="1" applyFill="1" applyBorder="1" applyAlignment="1">
      <alignment horizontal="left" vertical="top" wrapText="1"/>
    </xf>
    <xf numFmtId="0" fontId="6" fillId="3" borderId="4" xfId="0" applyFont="1" applyFill="1" applyBorder="1" applyAlignment="1">
      <alignment horizontal="left" vertical="top" wrapText="1"/>
    </xf>
    <xf numFmtId="0" fontId="6" fillId="0" borderId="44" xfId="0" applyFont="1" applyBorder="1" applyAlignment="1">
      <alignment horizontal="left" vertical="top" wrapText="1"/>
    </xf>
    <xf numFmtId="0" fontId="3" fillId="3" borderId="44" xfId="0" applyFont="1" applyFill="1" applyBorder="1" applyAlignment="1">
      <alignment horizontal="left" vertical="top" wrapText="1"/>
    </xf>
    <xf numFmtId="0" fontId="3" fillId="2" borderId="44" xfId="0" applyFont="1" applyFill="1" applyBorder="1" applyAlignment="1">
      <alignment horizontal="left" vertical="top" wrapText="1"/>
    </xf>
    <xf numFmtId="0" fontId="21" fillId="0" borderId="1" xfId="0" applyFont="1" applyBorder="1" applyAlignment="1">
      <alignment horizontal="left" wrapText="1"/>
    </xf>
    <xf numFmtId="0" fontId="2" fillId="0" borderId="2" xfId="0" applyFont="1" applyBorder="1" applyAlignment="1"/>
    <xf numFmtId="0" fontId="2" fillId="0" borderId="3" xfId="0" applyFont="1" applyBorder="1" applyAlignment="1"/>
    <xf numFmtId="0" fontId="19" fillId="0" borderId="44" xfId="0" applyFont="1" applyBorder="1" applyAlignment="1">
      <alignment horizontal="center" vertical="center" wrapText="1"/>
    </xf>
    <xf numFmtId="0" fontId="24" fillId="0" borderId="44" xfId="0" applyFont="1" applyBorder="1" applyAlignment="1">
      <alignment horizontal="center"/>
    </xf>
    <xf numFmtId="0" fontId="1" fillId="0" borderId="4" xfId="0" applyFont="1" applyBorder="1" applyAlignment="1">
      <alignment horizontal="center" vertical="top"/>
    </xf>
    <xf numFmtId="0" fontId="6" fillId="2" borderId="1" xfId="0" applyFont="1" applyFill="1" applyBorder="1" applyAlignment="1">
      <alignment horizontal="left" vertical="top" wrapText="1"/>
    </xf>
    <xf numFmtId="0" fontId="2" fillId="0" borderId="37" xfId="0" applyFont="1" applyBorder="1"/>
    <xf numFmtId="0" fontId="3" fillId="3" borderId="1" xfId="0" applyFont="1" applyFill="1" applyBorder="1" applyAlignment="1">
      <alignment horizontal="left" vertical="top" wrapText="1"/>
    </xf>
    <xf numFmtId="0" fontId="21" fillId="0" borderId="1" xfId="0" applyFont="1" applyBorder="1" applyAlignment="1">
      <alignment horizontal="left" vertical="top" wrapText="1"/>
    </xf>
    <xf numFmtId="0" fontId="19" fillId="0" borderId="1" xfId="0" applyFont="1" applyBorder="1" applyAlignment="1">
      <alignment horizontal="center" wrapText="1"/>
    </xf>
    <xf numFmtId="0" fontId="24" fillId="0" borderId="3" xfId="0" applyFont="1" applyBorder="1" applyAlignment="1">
      <alignment horizontal="center"/>
    </xf>
    <xf numFmtId="0" fontId="20" fillId="2" borderId="1" xfId="0" applyFont="1" applyFill="1" applyBorder="1" applyAlignment="1">
      <alignment horizontal="left" vertical="top" wrapText="1"/>
    </xf>
    <xf numFmtId="0" fontId="6" fillId="0" borderId="9" xfId="0" applyFont="1" applyBorder="1" applyAlignment="1">
      <alignment horizontal="left" vertical="top" wrapText="1"/>
    </xf>
    <xf numFmtId="0" fontId="2" fillId="0" borderId="6" xfId="0" applyFont="1" applyBorder="1"/>
    <xf numFmtId="0" fontId="3" fillId="2" borderId="1" xfId="0" applyFont="1" applyFill="1" applyBorder="1" applyAlignment="1">
      <alignment horizontal="left" vertical="top" wrapText="1"/>
    </xf>
    <xf numFmtId="0" fontId="25" fillId="2" borderId="1" xfId="0" applyFont="1" applyFill="1" applyBorder="1" applyAlignment="1">
      <alignment horizontal="left" vertical="top" wrapText="1"/>
    </xf>
    <xf numFmtId="0" fontId="26" fillId="0" borderId="2" xfId="0" applyFont="1" applyBorder="1"/>
    <xf numFmtId="0" fontId="26" fillId="0" borderId="3" xfId="0" applyFont="1" applyBorder="1"/>
    <xf numFmtId="0" fontId="8" fillId="8" borderId="1" xfId="0" applyFont="1" applyFill="1" applyBorder="1" applyAlignment="1">
      <alignment vertical="top" wrapText="1"/>
    </xf>
    <xf numFmtId="0" fontId="8" fillId="7" borderId="1" xfId="0" applyFont="1" applyFill="1" applyBorder="1" applyAlignment="1">
      <alignment vertical="top" wrapText="1"/>
    </xf>
    <xf numFmtId="0" fontId="8" fillId="7" borderId="1" xfId="0" applyFont="1" applyFill="1" applyBorder="1" applyAlignment="1">
      <alignment horizontal="left" vertical="top" wrapText="1"/>
    </xf>
    <xf numFmtId="0" fontId="11" fillId="7" borderId="32" xfId="0" applyFont="1" applyFill="1" applyBorder="1" applyAlignment="1">
      <alignment horizontal="left" vertical="top" wrapText="1"/>
    </xf>
    <xf numFmtId="0" fontId="8" fillId="7" borderId="32" xfId="0" applyFont="1" applyFill="1" applyBorder="1" applyAlignment="1">
      <alignment horizontal="left" vertical="top" wrapText="1"/>
    </xf>
    <xf numFmtId="0" fontId="8" fillId="7" borderId="23" xfId="0" applyFont="1" applyFill="1" applyBorder="1" applyAlignment="1">
      <alignment vertical="top" wrapText="1"/>
    </xf>
    <xf numFmtId="0" fontId="2" fillId="0" borderId="24" xfId="0" applyFont="1" applyBorder="1"/>
    <xf numFmtId="0" fontId="2" fillId="0" borderId="25" xfId="0" applyFont="1" applyBorder="1"/>
    <xf numFmtId="0" fontId="11" fillId="7" borderId="23" xfId="0" applyFont="1" applyFill="1" applyBorder="1" applyAlignment="1">
      <alignment vertical="top" wrapText="1"/>
    </xf>
    <xf numFmtId="0" fontId="3" fillId="13" borderId="1" xfId="0" applyFont="1" applyFill="1" applyBorder="1" applyAlignment="1">
      <alignment horizontal="left" vertical="top" wrapText="1"/>
    </xf>
    <xf numFmtId="0" fontId="11" fillId="7" borderId="29" xfId="0" applyFont="1" applyFill="1" applyBorder="1" applyAlignment="1">
      <alignment wrapText="1"/>
    </xf>
    <xf numFmtId="0" fontId="2" fillId="0" borderId="30" xfId="0" applyFont="1" applyBorder="1"/>
    <xf numFmtId="0" fontId="11" fillId="7" borderId="1" xfId="0" applyFont="1" applyFill="1" applyBorder="1" applyAlignment="1">
      <alignment vertical="top" wrapText="1"/>
    </xf>
    <xf numFmtId="0" fontId="8" fillId="11" borderId="1" xfId="0" applyFont="1" applyFill="1" applyBorder="1" applyAlignment="1">
      <alignment vertical="top" wrapText="1"/>
    </xf>
    <xf numFmtId="166" fontId="8" fillId="7" borderId="1" xfId="0" applyNumberFormat="1" applyFont="1" applyFill="1" applyBorder="1" applyAlignment="1">
      <alignment vertical="top" wrapText="1"/>
    </xf>
    <xf numFmtId="167" fontId="11" fillId="7" borderId="1" xfId="0" applyNumberFormat="1" applyFont="1" applyFill="1" applyBorder="1" applyAlignment="1">
      <alignment vertical="top" wrapText="1"/>
    </xf>
    <xf numFmtId="166" fontId="8" fillId="7" borderId="1" xfId="0" applyNumberFormat="1" applyFont="1" applyFill="1" applyBorder="1" applyAlignment="1">
      <alignment horizontal="left" vertical="top" wrapText="1"/>
    </xf>
    <xf numFmtId="0" fontId="11" fillId="10" borderId="1" xfId="0" applyFont="1" applyFill="1" applyBorder="1" applyAlignment="1">
      <alignment horizontal="left" vertical="top" wrapText="1"/>
    </xf>
    <xf numFmtId="0" fontId="17" fillId="0" borderId="2" xfId="0" applyFont="1" applyBorder="1"/>
    <xf numFmtId="0" fontId="17" fillId="0" borderId="3" xfId="0" applyFont="1" applyBorder="1"/>
    <xf numFmtId="0" fontId="11" fillId="7" borderId="20" xfId="0" applyFont="1" applyFill="1" applyBorder="1" applyAlignment="1">
      <alignment horizontal="left" vertical="center" wrapText="1"/>
    </xf>
    <xf numFmtId="0" fontId="1" fillId="3" borderId="16" xfId="0" applyFont="1" applyFill="1" applyBorder="1" applyAlignment="1">
      <alignment horizontal="right" vertical="center" wrapText="1"/>
    </xf>
    <xf numFmtId="0" fontId="2" fillId="0" borderId="17" xfId="0" applyFont="1" applyBorder="1" applyAlignment="1">
      <alignment horizontal="right"/>
    </xf>
    <xf numFmtId="0" fontId="2" fillId="0" borderId="18" xfId="0" applyFont="1" applyBorder="1" applyAlignment="1">
      <alignment horizontal="right"/>
    </xf>
    <xf numFmtId="0" fontId="3" fillId="6" borderId="1" xfId="0" applyFont="1" applyFill="1" applyBorder="1" applyAlignment="1">
      <alignment horizontal="left" vertical="top" wrapText="1"/>
    </xf>
    <xf numFmtId="0" fontId="2" fillId="0" borderId="2" xfId="0" applyFont="1" applyBorder="1" applyAlignment="1">
      <alignment wrapText="1"/>
    </xf>
    <xf numFmtId="0" fontId="2" fillId="0" borderId="3" xfId="0" applyFont="1" applyBorder="1" applyAlignment="1">
      <alignment wrapText="1"/>
    </xf>
    <xf numFmtId="0" fontId="11" fillId="7" borderId="1" xfId="0" applyFont="1" applyFill="1" applyBorder="1" applyAlignment="1">
      <alignment horizontal="left" vertical="top" wrapText="1"/>
    </xf>
    <xf numFmtId="0" fontId="3" fillId="4" borderId="40" xfId="0" applyFont="1" applyFill="1" applyBorder="1" applyAlignment="1">
      <alignment vertical="top" wrapText="1"/>
    </xf>
    <xf numFmtId="0" fontId="2" fillId="0" borderId="41" xfId="0" applyFont="1" applyBorder="1"/>
    <xf numFmtId="0" fontId="2" fillId="0" borderId="42" xfId="0" applyFont="1" applyBorder="1"/>
    <xf numFmtId="0" fontId="3" fillId="9" borderId="1" xfId="0" applyFont="1" applyFill="1" applyBorder="1" applyAlignment="1">
      <alignment vertical="top" wrapText="1"/>
    </xf>
    <xf numFmtId="0" fontId="8" fillId="14" borderId="1" xfId="0" applyFont="1" applyFill="1" applyBorder="1" applyAlignment="1">
      <alignment vertical="top" wrapText="1"/>
    </xf>
    <xf numFmtId="0" fontId="2" fillId="15" borderId="2" xfId="0" applyFont="1" applyFill="1" applyBorder="1"/>
    <xf numFmtId="0" fontId="2" fillId="15" borderId="3" xfId="0" applyFont="1" applyFill="1" applyBorder="1"/>
    <xf numFmtId="0" fontId="3" fillId="4" borderId="34" xfId="0" applyFont="1" applyFill="1" applyBorder="1" applyAlignment="1">
      <alignment vertical="top" wrapText="1"/>
    </xf>
    <xf numFmtId="0" fontId="2" fillId="0" borderId="17" xfId="0" applyFont="1" applyBorder="1"/>
    <xf numFmtId="0" fontId="2" fillId="0" borderId="35" xfId="0" applyFont="1" applyBorder="1"/>
    <xf numFmtId="0" fontId="3" fillId="6" borderId="36" xfId="0" applyFont="1" applyFill="1" applyBorder="1" applyAlignment="1">
      <alignment horizontal="left" vertical="top"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sheetPr>
  <dimension ref="A1:Z999"/>
  <sheetViews>
    <sheetView tabSelected="1" view="pageLayout" topLeftCell="A16" zoomScale="77" zoomScaleNormal="100" zoomScalePageLayoutView="77" workbookViewId="0">
      <selection activeCell="D30" sqref="D30"/>
    </sheetView>
  </sheetViews>
  <sheetFormatPr defaultColWidth="11.25" defaultRowHeight="15" customHeight="1" x14ac:dyDescent="0.25"/>
  <cols>
    <col min="1" max="1" width="8.125" customWidth="1"/>
    <col min="2" max="2" width="42.5" customWidth="1"/>
    <col min="3" max="3" width="18.125" customWidth="1"/>
    <col min="4" max="4" width="22.125" customWidth="1"/>
    <col min="5" max="5" width="20" customWidth="1"/>
    <col min="6" max="6" width="15.375" customWidth="1"/>
    <col min="7" max="7" width="10.75" customWidth="1"/>
    <col min="8" max="8" width="20.375" customWidth="1"/>
    <col min="9" max="9" width="21.125" customWidth="1"/>
    <col min="10" max="10" width="13.25" customWidth="1"/>
  </cols>
  <sheetData>
    <row r="1" spans="1:26" ht="36" customHeight="1" x14ac:dyDescent="0.3">
      <c r="A1" s="267" t="s">
        <v>420</v>
      </c>
      <c r="B1" s="268"/>
      <c r="C1" s="268"/>
      <c r="D1" s="268"/>
      <c r="E1" s="268"/>
      <c r="F1" s="268"/>
      <c r="G1" s="268"/>
      <c r="H1" s="269"/>
      <c r="I1" s="270" t="s">
        <v>406</v>
      </c>
      <c r="J1" s="271"/>
      <c r="K1" s="1"/>
      <c r="L1" s="1"/>
      <c r="M1" s="1"/>
      <c r="N1" s="1"/>
      <c r="O1" s="1"/>
      <c r="P1" s="1"/>
      <c r="Q1" s="1"/>
      <c r="R1" s="1"/>
      <c r="S1" s="1"/>
      <c r="T1" s="1"/>
      <c r="U1" s="1"/>
      <c r="V1" s="1"/>
      <c r="W1" s="1"/>
      <c r="X1" s="1"/>
      <c r="Y1" s="1"/>
      <c r="Z1" s="1"/>
    </row>
    <row r="2" spans="1:26" ht="57.75" customHeight="1" x14ac:dyDescent="0.25">
      <c r="A2" s="272">
        <v>1</v>
      </c>
      <c r="B2" s="273" t="s">
        <v>390</v>
      </c>
      <c r="C2" s="258"/>
      <c r="D2" s="258"/>
      <c r="E2" s="258"/>
      <c r="F2" s="258"/>
      <c r="G2" s="258"/>
      <c r="H2" s="258"/>
      <c r="I2" s="252"/>
      <c r="J2" s="274"/>
    </row>
    <row r="3" spans="1:26" ht="64.5" customHeight="1" x14ac:dyDescent="0.25">
      <c r="A3" s="248"/>
      <c r="B3" s="273" t="s">
        <v>389</v>
      </c>
      <c r="C3" s="258"/>
      <c r="D3" s="258"/>
      <c r="E3" s="258"/>
      <c r="F3" s="258"/>
      <c r="G3" s="258"/>
      <c r="H3" s="258"/>
      <c r="I3" s="258"/>
      <c r="J3" s="259"/>
    </row>
    <row r="4" spans="1:26" ht="63.75" customHeight="1" x14ac:dyDescent="0.25">
      <c r="A4" s="3"/>
      <c r="B4" s="5" t="s">
        <v>1</v>
      </c>
      <c r="C4" s="6" t="s">
        <v>440</v>
      </c>
      <c r="D4" s="7" t="s">
        <v>4</v>
      </c>
      <c r="E4" s="7" t="s">
        <v>5</v>
      </c>
      <c r="F4" s="6" t="s">
        <v>6</v>
      </c>
      <c r="G4" s="7" t="s">
        <v>7</v>
      </c>
      <c r="H4" s="8" t="s">
        <v>8</v>
      </c>
      <c r="I4" s="6" t="s">
        <v>9</v>
      </c>
      <c r="J4" s="6" t="s">
        <v>10</v>
      </c>
    </row>
    <row r="5" spans="1:26" ht="125.25" customHeight="1" x14ac:dyDescent="0.25">
      <c r="A5" s="9">
        <v>1.1000000000000001</v>
      </c>
      <c r="B5" s="12" t="s">
        <v>422</v>
      </c>
      <c r="C5" s="13"/>
      <c r="D5" s="15" t="s">
        <v>15</v>
      </c>
      <c r="E5" s="13"/>
      <c r="F5" s="16" t="s">
        <v>17</v>
      </c>
      <c r="G5" s="17" t="s">
        <v>20</v>
      </c>
      <c r="H5" s="18">
        <v>23000</v>
      </c>
      <c r="I5" s="19"/>
      <c r="J5" s="13"/>
    </row>
    <row r="6" spans="1:26" ht="100.5" customHeight="1" x14ac:dyDescent="0.25">
      <c r="A6" s="20">
        <v>1.2</v>
      </c>
      <c r="B6" s="12" t="s">
        <v>426</v>
      </c>
      <c r="C6" s="16" t="s">
        <v>21</v>
      </c>
      <c r="D6" s="16" t="s">
        <v>22</v>
      </c>
      <c r="E6" s="16" t="s">
        <v>23</v>
      </c>
      <c r="F6" s="14" t="s">
        <v>394</v>
      </c>
      <c r="G6" s="21" t="s">
        <v>20</v>
      </c>
      <c r="H6" s="18">
        <v>25250</v>
      </c>
      <c r="I6" s="23">
        <v>0</v>
      </c>
      <c r="J6" s="14"/>
    </row>
    <row r="7" spans="1:26" ht="142.5" customHeight="1" x14ac:dyDescent="0.25">
      <c r="A7" s="20">
        <v>1.3</v>
      </c>
      <c r="B7" s="14" t="s">
        <v>427</v>
      </c>
      <c r="C7" s="16" t="s">
        <v>27</v>
      </c>
      <c r="D7" s="16" t="s">
        <v>28</v>
      </c>
      <c r="E7" s="16" t="s">
        <v>29</v>
      </c>
      <c r="F7" s="14" t="s">
        <v>30</v>
      </c>
      <c r="G7" s="12" t="s">
        <v>31</v>
      </c>
      <c r="H7" s="25">
        <v>5000</v>
      </c>
      <c r="I7" s="23">
        <v>5000</v>
      </c>
      <c r="J7" s="27"/>
    </row>
    <row r="8" spans="1:26" ht="110.25" customHeight="1" x14ac:dyDescent="0.25">
      <c r="A8" s="20">
        <v>1.4</v>
      </c>
      <c r="B8" s="16" t="s">
        <v>428</v>
      </c>
      <c r="C8" s="16" t="s">
        <v>37</v>
      </c>
      <c r="D8" s="16" t="s">
        <v>38</v>
      </c>
      <c r="E8" s="16" t="s">
        <v>39</v>
      </c>
      <c r="F8" s="14" t="s">
        <v>41</v>
      </c>
      <c r="G8" s="12" t="s">
        <v>31</v>
      </c>
      <c r="H8" s="23">
        <v>10000</v>
      </c>
      <c r="I8" s="23">
        <v>0</v>
      </c>
      <c r="J8" s="14"/>
    </row>
    <row r="9" spans="1:26" ht="163.5" customHeight="1" x14ac:dyDescent="0.25">
      <c r="A9" s="20">
        <v>1.5</v>
      </c>
      <c r="B9" s="16" t="s">
        <v>435</v>
      </c>
      <c r="C9" s="16" t="s">
        <v>46</v>
      </c>
      <c r="D9" s="16" t="s">
        <v>47</v>
      </c>
      <c r="E9" s="14" t="s">
        <v>48</v>
      </c>
      <c r="F9" s="14" t="s">
        <v>50</v>
      </c>
      <c r="G9" s="12" t="s">
        <v>51</v>
      </c>
      <c r="H9" s="28">
        <v>5000</v>
      </c>
      <c r="I9" s="23">
        <v>5000</v>
      </c>
      <c r="J9" s="27"/>
    </row>
    <row r="10" spans="1:26" ht="122.25" customHeight="1" x14ac:dyDescent="0.25">
      <c r="A10" s="20">
        <v>1.6</v>
      </c>
      <c r="B10" s="16" t="s">
        <v>436</v>
      </c>
      <c r="C10" s="16" t="s">
        <v>54</v>
      </c>
      <c r="D10" s="16" t="s">
        <v>55</v>
      </c>
      <c r="E10" s="16" t="s">
        <v>56</v>
      </c>
      <c r="F10" s="14" t="s">
        <v>393</v>
      </c>
      <c r="G10" s="12" t="s">
        <v>408</v>
      </c>
      <c r="H10" s="28">
        <v>5000</v>
      </c>
      <c r="I10" s="23">
        <v>5000</v>
      </c>
      <c r="J10" s="27"/>
    </row>
    <row r="11" spans="1:26" ht="141" customHeight="1" x14ac:dyDescent="0.25">
      <c r="A11" s="33">
        <v>1.7</v>
      </c>
      <c r="B11" s="14" t="s">
        <v>437</v>
      </c>
      <c r="C11" s="16" t="s">
        <v>60</v>
      </c>
      <c r="D11" s="16" t="s">
        <v>78</v>
      </c>
      <c r="E11" s="16" t="s">
        <v>62</v>
      </c>
      <c r="F11" s="14" t="s">
        <v>63</v>
      </c>
      <c r="G11" s="12" t="s">
        <v>409</v>
      </c>
      <c r="H11" s="23">
        <v>4000</v>
      </c>
      <c r="I11" s="30">
        <v>0</v>
      </c>
      <c r="J11" s="14"/>
    </row>
    <row r="12" spans="1:26" ht="159" customHeight="1" x14ac:dyDescent="0.25">
      <c r="A12" s="20">
        <v>1.8</v>
      </c>
      <c r="B12" s="204" t="s">
        <v>438</v>
      </c>
      <c r="C12" s="263" t="s">
        <v>69</v>
      </c>
      <c r="D12" s="32" t="s">
        <v>72</v>
      </c>
      <c r="E12" s="32" t="s">
        <v>74</v>
      </c>
      <c r="F12" s="31" t="s">
        <v>75</v>
      </c>
      <c r="G12" s="35" t="s">
        <v>385</v>
      </c>
      <c r="H12" s="36">
        <v>14000</v>
      </c>
      <c r="I12" s="24">
        <v>0</v>
      </c>
      <c r="J12" s="34"/>
    </row>
    <row r="13" spans="1:26" ht="141" customHeight="1" x14ac:dyDescent="0.25">
      <c r="A13" s="20">
        <v>1.9</v>
      </c>
      <c r="B13" s="14" t="s">
        <v>83</v>
      </c>
      <c r="C13" s="261"/>
      <c r="D13" s="16" t="s">
        <v>84</v>
      </c>
      <c r="E13" s="14" t="s">
        <v>86</v>
      </c>
      <c r="F13" s="14" t="s">
        <v>57</v>
      </c>
      <c r="G13" s="16" t="s">
        <v>20</v>
      </c>
      <c r="H13" s="211">
        <v>10000</v>
      </c>
      <c r="I13" s="24">
        <v>0</v>
      </c>
      <c r="J13" s="14"/>
    </row>
    <row r="14" spans="1:26" ht="129.75" customHeight="1" x14ac:dyDescent="0.25">
      <c r="A14" s="37">
        <v>1.1000000000000001</v>
      </c>
      <c r="B14" s="205" t="s">
        <v>90</v>
      </c>
      <c r="C14" s="264" t="s">
        <v>96</v>
      </c>
      <c r="D14" s="207" t="s">
        <v>97</v>
      </c>
      <c r="E14" s="38" t="s">
        <v>98</v>
      </c>
      <c r="F14" s="41" t="s">
        <v>99</v>
      </c>
      <c r="G14" s="209" t="s">
        <v>100</v>
      </c>
      <c r="H14" s="213">
        <v>0</v>
      </c>
      <c r="I14" s="210">
        <v>10000</v>
      </c>
      <c r="J14" s="43"/>
    </row>
    <row r="15" spans="1:26" ht="102" customHeight="1" x14ac:dyDescent="0.25">
      <c r="A15" s="20">
        <v>1.1100000000000001</v>
      </c>
      <c r="B15" s="206" t="s">
        <v>101</v>
      </c>
      <c r="C15" s="250"/>
      <c r="D15" s="208" t="s">
        <v>102</v>
      </c>
      <c r="E15" s="15" t="s">
        <v>103</v>
      </c>
      <c r="F15" s="14" t="s">
        <v>396</v>
      </c>
      <c r="G15" s="12" t="s">
        <v>105</v>
      </c>
      <c r="H15" s="212">
        <v>10000</v>
      </c>
      <c r="I15" s="23">
        <v>5000</v>
      </c>
      <c r="J15" s="27"/>
    </row>
    <row r="16" spans="1:26" ht="123.75" customHeight="1" x14ac:dyDescent="0.25">
      <c r="A16" s="20">
        <v>1.1200000000000001</v>
      </c>
      <c r="B16" s="206" t="s">
        <v>106</v>
      </c>
      <c r="C16" s="264" t="s">
        <v>107</v>
      </c>
      <c r="D16" s="208" t="s">
        <v>108</v>
      </c>
      <c r="E16" s="16" t="s">
        <v>109</v>
      </c>
      <c r="F16" s="14" t="s">
        <v>398</v>
      </c>
      <c r="G16" s="12" t="s">
        <v>111</v>
      </c>
      <c r="H16" s="28">
        <v>30000</v>
      </c>
      <c r="I16" s="23">
        <v>5000</v>
      </c>
      <c r="J16" s="27"/>
    </row>
    <row r="17" spans="1:10" ht="112.5" customHeight="1" x14ac:dyDescent="0.25">
      <c r="A17" s="20">
        <v>1.1299999999999999</v>
      </c>
      <c r="B17" s="206" t="s">
        <v>112</v>
      </c>
      <c r="C17" s="250"/>
      <c r="D17" s="208" t="s">
        <v>113</v>
      </c>
      <c r="E17" s="16" t="s">
        <v>375</v>
      </c>
      <c r="F17" s="14" t="s">
        <v>130</v>
      </c>
      <c r="G17" s="12" t="s">
        <v>115</v>
      </c>
      <c r="H17" s="28"/>
      <c r="I17" s="23">
        <v>120000</v>
      </c>
      <c r="J17" s="27"/>
    </row>
    <row r="18" spans="1:10" ht="88.5" customHeight="1" x14ac:dyDescent="0.25">
      <c r="A18" s="20">
        <v>1.1399999999999999</v>
      </c>
      <c r="B18" s="206" t="s">
        <v>116</v>
      </c>
      <c r="C18" s="250"/>
      <c r="D18" s="208" t="s">
        <v>117</v>
      </c>
      <c r="E18" s="16" t="s">
        <v>118</v>
      </c>
      <c r="F18" s="14" t="s">
        <v>99</v>
      </c>
      <c r="G18" s="12" t="s">
        <v>119</v>
      </c>
      <c r="H18" s="28">
        <v>50000</v>
      </c>
      <c r="I18" s="23">
        <v>50000</v>
      </c>
      <c r="J18" s="27"/>
    </row>
    <row r="19" spans="1:10" ht="94.5" customHeight="1" x14ac:dyDescent="0.25">
      <c r="A19" s="20">
        <v>1.1499999999999999</v>
      </c>
      <c r="B19" s="206" t="s">
        <v>120</v>
      </c>
      <c r="C19" s="250"/>
      <c r="D19" s="208" t="s">
        <v>121</v>
      </c>
      <c r="E19" s="16" t="s">
        <v>122</v>
      </c>
      <c r="F19" s="14" t="s">
        <v>99</v>
      </c>
      <c r="G19" s="12" t="s">
        <v>123</v>
      </c>
      <c r="H19" s="47">
        <v>25000</v>
      </c>
      <c r="I19" s="23">
        <v>25000</v>
      </c>
      <c r="J19" s="27"/>
    </row>
    <row r="20" spans="1:10" ht="130.5" customHeight="1" x14ac:dyDescent="0.25">
      <c r="A20" s="20">
        <v>1.1599999999999999</v>
      </c>
      <c r="B20" s="236" t="s">
        <v>124</v>
      </c>
      <c r="C20" s="245" t="s">
        <v>131</v>
      </c>
      <c r="D20" s="237" t="s">
        <v>126</v>
      </c>
      <c r="E20" s="237" t="s">
        <v>127</v>
      </c>
      <c r="F20" s="238" t="s">
        <v>130</v>
      </c>
      <c r="G20" s="239" t="s">
        <v>128</v>
      </c>
      <c r="H20" s="233">
        <v>6360</v>
      </c>
      <c r="I20" s="234">
        <v>3640</v>
      </c>
      <c r="J20" s="27"/>
    </row>
    <row r="21" spans="1:10" ht="25.5" customHeight="1" x14ac:dyDescent="0.25">
      <c r="A21" s="44"/>
      <c r="B21" s="265" t="s">
        <v>129</v>
      </c>
      <c r="C21" s="250"/>
      <c r="D21" s="250"/>
      <c r="E21" s="250"/>
      <c r="F21" s="250"/>
      <c r="G21" s="250"/>
      <c r="H21" s="240">
        <f t="shared" ref="H21:I21" si="0">SUM(H5:H20)</f>
        <v>222610</v>
      </c>
      <c r="I21" s="240">
        <f t="shared" si="0"/>
        <v>233640</v>
      </c>
      <c r="J21" s="27"/>
    </row>
    <row r="22" spans="1:10" ht="92.25" customHeight="1" x14ac:dyDescent="0.25">
      <c r="A22" s="246">
        <v>2</v>
      </c>
      <c r="B22" s="266" t="s">
        <v>134</v>
      </c>
      <c r="C22" s="250"/>
      <c r="D22" s="250"/>
      <c r="E22" s="250"/>
      <c r="F22" s="250"/>
      <c r="G22" s="250"/>
      <c r="H22" s="250"/>
      <c r="I22" s="250"/>
      <c r="J22" s="2"/>
    </row>
    <row r="23" spans="1:10" ht="84.75" customHeight="1" x14ac:dyDescent="0.25">
      <c r="A23" s="247"/>
      <c r="B23" s="251" t="s">
        <v>135</v>
      </c>
      <c r="C23" s="252"/>
      <c r="D23" s="252"/>
      <c r="E23" s="252"/>
      <c r="F23" s="252"/>
      <c r="G23" s="252"/>
      <c r="H23" s="252"/>
      <c r="I23" s="252"/>
      <c r="J23" s="259"/>
    </row>
    <row r="24" spans="1:10" ht="90" customHeight="1" x14ac:dyDescent="0.25">
      <c r="A24" s="248"/>
      <c r="B24" s="5" t="s">
        <v>1</v>
      </c>
      <c r="C24" s="6" t="s">
        <v>3</v>
      </c>
      <c r="D24" s="7" t="s">
        <v>4</v>
      </c>
      <c r="E24" s="7" t="s">
        <v>5</v>
      </c>
      <c r="F24" s="6" t="s">
        <v>6</v>
      </c>
      <c r="G24" s="7" t="s">
        <v>7</v>
      </c>
      <c r="H24" s="6" t="s">
        <v>140</v>
      </c>
      <c r="I24" s="6" t="s">
        <v>142</v>
      </c>
      <c r="J24" s="6" t="s">
        <v>10</v>
      </c>
    </row>
    <row r="25" spans="1:10" ht="98.25" customHeight="1" x14ac:dyDescent="0.25">
      <c r="A25" s="20">
        <v>2.1</v>
      </c>
      <c r="B25" s="14" t="s">
        <v>378</v>
      </c>
      <c r="C25" s="255" t="s">
        <v>16</v>
      </c>
      <c r="D25" s="16" t="s">
        <v>19</v>
      </c>
      <c r="E25" s="22" t="s">
        <v>24</v>
      </c>
      <c r="F25" s="22" t="s">
        <v>143</v>
      </c>
      <c r="G25" s="12" t="s">
        <v>26</v>
      </c>
      <c r="H25" s="24">
        <v>15000</v>
      </c>
      <c r="I25" s="24">
        <v>15000</v>
      </c>
      <c r="J25" s="14"/>
    </row>
    <row r="26" spans="1:10" ht="141" customHeight="1" x14ac:dyDescent="0.25">
      <c r="A26" s="20">
        <v>2.2000000000000002</v>
      </c>
      <c r="B26" s="14" t="s">
        <v>147</v>
      </c>
      <c r="C26" s="248"/>
      <c r="D26" s="16" t="s">
        <v>33</v>
      </c>
      <c r="E26" s="16" t="s">
        <v>148</v>
      </c>
      <c r="F26" s="26" t="s">
        <v>35</v>
      </c>
      <c r="G26" s="17" t="s">
        <v>36</v>
      </c>
      <c r="H26" s="18">
        <v>69400</v>
      </c>
      <c r="I26" s="18">
        <v>69400</v>
      </c>
      <c r="J26" s="27"/>
    </row>
    <row r="27" spans="1:10" ht="108.75" customHeight="1" x14ac:dyDescent="0.25">
      <c r="A27" s="20">
        <v>2.2999999999999998</v>
      </c>
      <c r="B27" s="14" t="s">
        <v>165</v>
      </c>
      <c r="C27" s="16" t="s">
        <v>42</v>
      </c>
      <c r="D27" s="16" t="s">
        <v>43</v>
      </c>
      <c r="E27" s="16" t="s">
        <v>44</v>
      </c>
      <c r="F27" s="14" t="s">
        <v>45</v>
      </c>
      <c r="G27" s="17" t="s">
        <v>36</v>
      </c>
      <c r="H27" s="18">
        <v>21100</v>
      </c>
      <c r="I27" s="18">
        <v>21100</v>
      </c>
      <c r="J27" s="27"/>
    </row>
    <row r="28" spans="1:10" ht="254.25" customHeight="1" x14ac:dyDescent="0.25">
      <c r="A28" s="20">
        <v>2.4</v>
      </c>
      <c r="B28" s="14" t="s">
        <v>170</v>
      </c>
      <c r="C28" s="256" t="s">
        <v>52</v>
      </c>
      <c r="D28" s="16" t="s">
        <v>53</v>
      </c>
      <c r="E28" s="16" t="s">
        <v>171</v>
      </c>
      <c r="F28" s="14" t="s">
        <v>399</v>
      </c>
      <c r="G28" s="17" t="s">
        <v>36</v>
      </c>
      <c r="H28" s="18">
        <v>21100</v>
      </c>
      <c r="I28" s="18">
        <v>21100</v>
      </c>
      <c r="J28" s="27"/>
    </row>
    <row r="29" spans="1:10" ht="111.75" customHeight="1" x14ac:dyDescent="0.25">
      <c r="A29" s="20">
        <v>2.5</v>
      </c>
      <c r="B29" s="14" t="s">
        <v>172</v>
      </c>
      <c r="C29" s="248"/>
      <c r="D29" s="16" t="s">
        <v>53</v>
      </c>
      <c r="E29" s="16" t="s">
        <v>59</v>
      </c>
      <c r="F29" s="220" t="s">
        <v>446</v>
      </c>
      <c r="G29" s="17" t="s">
        <v>36</v>
      </c>
      <c r="H29" s="18">
        <v>21100</v>
      </c>
      <c r="I29" s="18">
        <v>21100</v>
      </c>
      <c r="J29" s="27"/>
    </row>
    <row r="30" spans="1:10" ht="171" customHeight="1" x14ac:dyDescent="0.25">
      <c r="A30" s="20">
        <v>2.6</v>
      </c>
      <c r="B30" s="14" t="s">
        <v>178</v>
      </c>
      <c r="C30" s="29">
        <v>6.3</v>
      </c>
      <c r="D30" s="16" t="s">
        <v>53</v>
      </c>
      <c r="E30" s="16" t="s">
        <v>65</v>
      </c>
      <c r="F30" s="14" t="s">
        <v>403</v>
      </c>
      <c r="G30" s="17" t="s">
        <v>36</v>
      </c>
      <c r="H30" s="18">
        <v>10500</v>
      </c>
      <c r="I30" s="18">
        <v>10500</v>
      </c>
      <c r="J30" s="27"/>
    </row>
    <row r="31" spans="1:10" ht="192" customHeight="1" x14ac:dyDescent="0.25">
      <c r="A31" s="20">
        <v>2.7</v>
      </c>
      <c r="B31" s="14" t="s">
        <v>182</v>
      </c>
      <c r="C31" s="14"/>
      <c r="D31" s="16" t="s">
        <v>53</v>
      </c>
      <c r="E31" s="16" t="s">
        <v>67</v>
      </c>
      <c r="F31" s="14" t="s">
        <v>68</v>
      </c>
      <c r="G31" s="17" t="s">
        <v>36</v>
      </c>
      <c r="H31" s="18">
        <v>10500</v>
      </c>
      <c r="I31" s="18">
        <v>10500</v>
      </c>
      <c r="J31" s="27"/>
    </row>
    <row r="32" spans="1:10" ht="109.5" customHeight="1" x14ac:dyDescent="0.25">
      <c r="A32" s="20">
        <v>2.8</v>
      </c>
      <c r="B32" s="14" t="s">
        <v>70</v>
      </c>
      <c r="C32" s="14"/>
      <c r="D32" s="16" t="s">
        <v>187</v>
      </c>
      <c r="E32" s="16" t="s">
        <v>73</v>
      </c>
      <c r="F32" s="14" t="s">
        <v>404</v>
      </c>
      <c r="G32" s="17" t="s">
        <v>36</v>
      </c>
      <c r="H32" s="18">
        <v>15100</v>
      </c>
      <c r="I32" s="18">
        <v>15100</v>
      </c>
      <c r="J32" s="27"/>
    </row>
    <row r="33" spans="1:10" ht="75.75" customHeight="1" x14ac:dyDescent="0.25">
      <c r="A33" s="20">
        <v>2.9</v>
      </c>
      <c r="B33" s="14" t="s">
        <v>76</v>
      </c>
      <c r="C33" s="255" t="s">
        <v>107</v>
      </c>
      <c r="D33" s="16" t="s">
        <v>79</v>
      </c>
      <c r="E33" s="16" t="s">
        <v>80</v>
      </c>
      <c r="F33" s="220" t="s">
        <v>445</v>
      </c>
      <c r="G33" s="12" t="s">
        <v>82</v>
      </c>
      <c r="H33" s="23">
        <v>40600</v>
      </c>
      <c r="I33" s="23">
        <v>40600</v>
      </c>
      <c r="J33" s="14"/>
    </row>
    <row r="34" spans="1:10" ht="79.5" customHeight="1" x14ac:dyDescent="0.25">
      <c r="A34" s="37">
        <v>2.1</v>
      </c>
      <c r="B34" s="14" t="s">
        <v>204</v>
      </c>
      <c r="C34" s="247"/>
      <c r="D34" s="16" t="s">
        <v>87</v>
      </c>
      <c r="E34" s="16" t="s">
        <v>88</v>
      </c>
      <c r="F34" s="14" t="s">
        <v>81</v>
      </c>
      <c r="G34" s="12" t="s">
        <v>89</v>
      </c>
      <c r="H34" s="23"/>
      <c r="I34" s="18">
        <v>39100</v>
      </c>
      <c r="J34" s="27"/>
    </row>
    <row r="35" spans="1:10" ht="96.75" customHeight="1" x14ac:dyDescent="0.25">
      <c r="A35" s="20">
        <v>2.11</v>
      </c>
      <c r="B35" s="238" t="s">
        <v>91</v>
      </c>
      <c r="C35" s="261"/>
      <c r="D35" s="237" t="s">
        <v>92</v>
      </c>
      <c r="E35" s="237" t="s">
        <v>93</v>
      </c>
      <c r="F35" s="238" t="s">
        <v>94</v>
      </c>
      <c r="G35" s="243" t="s">
        <v>95</v>
      </c>
      <c r="H35" s="234">
        <v>31500</v>
      </c>
      <c r="I35" s="241"/>
      <c r="J35" s="238"/>
    </row>
    <row r="36" spans="1:10" ht="29.25" customHeight="1" x14ac:dyDescent="0.25">
      <c r="A36" s="44"/>
      <c r="B36" s="262" t="s">
        <v>104</v>
      </c>
      <c r="C36" s="250"/>
      <c r="D36" s="250"/>
      <c r="E36" s="250"/>
      <c r="F36" s="250"/>
      <c r="G36" s="250"/>
      <c r="H36" s="240">
        <f t="shared" ref="H36:I36" si="1">SUM(H25:H35)</f>
        <v>255900</v>
      </c>
      <c r="I36" s="240">
        <f t="shared" si="1"/>
        <v>263500</v>
      </c>
      <c r="J36" s="244"/>
    </row>
    <row r="37" spans="1:10" ht="36" customHeight="1" x14ac:dyDescent="0.25">
      <c r="A37" s="246">
        <v>3</v>
      </c>
      <c r="B37" s="249" t="s">
        <v>132</v>
      </c>
      <c r="C37" s="250"/>
      <c r="D37" s="250"/>
      <c r="E37" s="250"/>
      <c r="F37" s="250"/>
      <c r="G37" s="250"/>
      <c r="H37" s="250"/>
      <c r="I37" s="250"/>
      <c r="J37" s="250"/>
    </row>
    <row r="38" spans="1:10" ht="37.5" customHeight="1" x14ac:dyDescent="0.25">
      <c r="A38" s="247"/>
      <c r="B38" s="251" t="s">
        <v>205</v>
      </c>
      <c r="C38" s="252"/>
      <c r="D38" s="252"/>
      <c r="E38" s="252"/>
      <c r="F38" s="252"/>
      <c r="G38" s="252"/>
      <c r="H38" s="252"/>
      <c r="I38" s="252"/>
      <c r="J38" s="242"/>
    </row>
    <row r="39" spans="1:10" ht="80.25" customHeight="1" x14ac:dyDescent="0.25">
      <c r="A39" s="248"/>
      <c r="B39" s="5" t="s">
        <v>1</v>
      </c>
      <c r="C39" s="8" t="s">
        <v>3</v>
      </c>
      <c r="D39" s="7" t="s">
        <v>4</v>
      </c>
      <c r="E39" s="7" t="s">
        <v>5</v>
      </c>
      <c r="F39" s="6" t="s">
        <v>6</v>
      </c>
      <c r="G39" s="7" t="s">
        <v>7</v>
      </c>
      <c r="H39" s="8" t="s">
        <v>140</v>
      </c>
      <c r="I39" s="8" t="s">
        <v>142</v>
      </c>
      <c r="J39" s="6" t="s">
        <v>10</v>
      </c>
    </row>
    <row r="40" spans="1:10" ht="144" customHeight="1" x14ac:dyDescent="0.25">
      <c r="A40" s="20">
        <v>3.1</v>
      </c>
      <c r="B40" s="214" t="s">
        <v>376</v>
      </c>
      <c r="C40" s="253" t="s">
        <v>207</v>
      </c>
      <c r="D40" s="208" t="s">
        <v>138</v>
      </c>
      <c r="E40" s="16" t="s">
        <v>139</v>
      </c>
      <c r="F40" s="16" t="s">
        <v>17</v>
      </c>
      <c r="G40" s="50" t="s">
        <v>141</v>
      </c>
      <c r="H40" s="18">
        <v>41460</v>
      </c>
      <c r="I40" s="18">
        <v>39000</v>
      </c>
      <c r="J40" s="27"/>
    </row>
    <row r="41" spans="1:10" ht="97.5" customHeight="1" x14ac:dyDescent="0.25">
      <c r="A41" s="20">
        <v>3.2</v>
      </c>
      <c r="B41" s="214" t="s">
        <v>144</v>
      </c>
      <c r="C41" s="250"/>
      <c r="D41" s="208" t="s">
        <v>145</v>
      </c>
      <c r="E41" s="16" t="s">
        <v>146</v>
      </c>
      <c r="F41" s="16" t="s">
        <v>17</v>
      </c>
      <c r="G41" s="21" t="s">
        <v>128</v>
      </c>
      <c r="H41" s="18">
        <v>21200</v>
      </c>
      <c r="I41" s="18">
        <v>21200</v>
      </c>
      <c r="J41" s="27"/>
    </row>
    <row r="42" spans="1:10" ht="117.75" customHeight="1" x14ac:dyDescent="0.25">
      <c r="A42" s="20">
        <v>3.3</v>
      </c>
      <c r="B42" s="206" t="s">
        <v>377</v>
      </c>
      <c r="C42" s="250"/>
      <c r="D42" s="208" t="s">
        <v>208</v>
      </c>
      <c r="E42" s="16" t="s">
        <v>151</v>
      </c>
      <c r="F42" s="16" t="s">
        <v>17</v>
      </c>
      <c r="G42" s="21" t="s">
        <v>152</v>
      </c>
      <c r="H42" s="18">
        <v>30500</v>
      </c>
      <c r="I42" s="18">
        <v>30500</v>
      </c>
      <c r="J42" s="27"/>
    </row>
    <row r="43" spans="1:10" ht="58.5" customHeight="1" x14ac:dyDescent="0.25">
      <c r="A43" s="20">
        <v>3.4</v>
      </c>
      <c r="B43" s="231" t="s">
        <v>153</v>
      </c>
      <c r="C43" s="250"/>
      <c r="D43" s="208" t="s">
        <v>154</v>
      </c>
      <c r="E43" s="16" t="s">
        <v>155</v>
      </c>
      <c r="F43" s="16" t="s">
        <v>17</v>
      </c>
      <c r="G43" s="21" t="s">
        <v>156</v>
      </c>
      <c r="H43" s="23">
        <v>0</v>
      </c>
      <c r="I43" s="23">
        <v>0</v>
      </c>
      <c r="J43" s="14"/>
    </row>
    <row r="44" spans="1:10" ht="54.75" customHeight="1" x14ac:dyDescent="0.25">
      <c r="A44" s="20">
        <v>3.5</v>
      </c>
      <c r="B44" s="214" t="s">
        <v>157</v>
      </c>
      <c r="C44" s="250"/>
      <c r="D44" s="208" t="s">
        <v>158</v>
      </c>
      <c r="E44" s="16" t="s">
        <v>159</v>
      </c>
      <c r="F44" s="16" t="s">
        <v>99</v>
      </c>
      <c r="G44" s="17" t="s">
        <v>160</v>
      </c>
      <c r="H44" s="18">
        <v>25220</v>
      </c>
      <c r="I44" s="18">
        <v>25220</v>
      </c>
      <c r="J44" s="27"/>
    </row>
    <row r="45" spans="1:10" ht="81" customHeight="1" x14ac:dyDescent="0.25">
      <c r="A45" s="20">
        <v>3.6</v>
      </c>
      <c r="B45" s="206" t="s">
        <v>210</v>
      </c>
      <c r="C45" s="250"/>
      <c r="D45" s="208" t="s">
        <v>162</v>
      </c>
      <c r="E45" s="16" t="s">
        <v>163</v>
      </c>
      <c r="F45" s="16" t="s">
        <v>17</v>
      </c>
      <c r="G45" s="17" t="s">
        <v>164</v>
      </c>
      <c r="H45" s="18">
        <v>12750</v>
      </c>
      <c r="I45" s="23">
        <v>0</v>
      </c>
      <c r="J45" s="14"/>
    </row>
    <row r="46" spans="1:10" ht="136.5" customHeight="1" x14ac:dyDescent="0.25">
      <c r="A46" s="20">
        <v>3.7</v>
      </c>
      <c r="B46" s="206" t="s">
        <v>166</v>
      </c>
      <c r="C46" s="250"/>
      <c r="D46" s="208" t="s">
        <v>167</v>
      </c>
      <c r="E46" s="16" t="s">
        <v>212</v>
      </c>
      <c r="F46" s="16" t="s">
        <v>17</v>
      </c>
      <c r="G46" s="51" t="s">
        <v>169</v>
      </c>
      <c r="H46" s="18">
        <v>7400</v>
      </c>
      <c r="I46" s="23"/>
      <c r="J46" s="14"/>
    </row>
    <row r="47" spans="1:10" ht="81.75" customHeight="1" x14ac:dyDescent="0.25">
      <c r="A47" s="20">
        <v>3.8</v>
      </c>
      <c r="B47" s="214" t="s">
        <v>173</v>
      </c>
      <c r="C47" s="250"/>
      <c r="D47" s="208" t="s">
        <v>174</v>
      </c>
      <c r="E47" s="16" t="s">
        <v>175</v>
      </c>
      <c r="F47" s="16" t="s">
        <v>17</v>
      </c>
      <c r="G47" s="17" t="s">
        <v>176</v>
      </c>
      <c r="H47" s="18">
        <v>14250</v>
      </c>
      <c r="I47" s="23">
        <v>0</v>
      </c>
      <c r="J47" s="14"/>
    </row>
    <row r="48" spans="1:10" ht="91.5" customHeight="1" x14ac:dyDescent="0.25">
      <c r="A48" s="192">
        <v>3.9</v>
      </c>
      <c r="B48" s="16" t="s">
        <v>177</v>
      </c>
      <c r="C48" s="215" t="s">
        <v>77</v>
      </c>
      <c r="D48" s="16" t="s">
        <v>179</v>
      </c>
      <c r="E48" s="16" t="s">
        <v>214</v>
      </c>
      <c r="F48" s="16" t="s">
        <v>17</v>
      </c>
      <c r="G48" s="14" t="s">
        <v>181</v>
      </c>
      <c r="H48" s="23">
        <v>39200</v>
      </c>
      <c r="I48" s="23">
        <v>39200</v>
      </c>
      <c r="J48" s="14"/>
    </row>
    <row r="49" spans="1:10" ht="88.5" customHeight="1" x14ac:dyDescent="0.25">
      <c r="A49" s="235">
        <v>3.1</v>
      </c>
      <c r="B49" s="232" t="s">
        <v>439</v>
      </c>
      <c r="C49" s="14" t="s">
        <v>125</v>
      </c>
      <c r="D49" s="14" t="s">
        <v>183</v>
      </c>
      <c r="E49" s="16" t="s">
        <v>185</v>
      </c>
      <c r="F49" s="16" t="s">
        <v>17</v>
      </c>
      <c r="G49" s="21" t="s">
        <v>186</v>
      </c>
      <c r="H49" s="18">
        <v>11725</v>
      </c>
      <c r="I49" s="23">
        <v>0</v>
      </c>
      <c r="J49" s="14"/>
    </row>
    <row r="50" spans="1:10" ht="81.75" customHeight="1" x14ac:dyDescent="0.25">
      <c r="A50" s="20">
        <v>3.11</v>
      </c>
      <c r="B50" s="191" t="s">
        <v>379</v>
      </c>
      <c r="C50" s="29"/>
      <c r="D50" s="60" t="s">
        <v>190</v>
      </c>
      <c r="E50" s="16" t="s">
        <v>194</v>
      </c>
      <c r="F50" s="16" t="s">
        <v>195</v>
      </c>
      <c r="G50" s="14" t="s">
        <v>196</v>
      </c>
      <c r="H50" s="30">
        <v>395000</v>
      </c>
      <c r="I50" s="23">
        <v>395000</v>
      </c>
      <c r="J50" s="14" t="s">
        <v>195</v>
      </c>
    </row>
    <row r="51" spans="1:10" ht="25.5" customHeight="1" x14ac:dyDescent="0.25">
      <c r="A51" s="62"/>
      <c r="B51" s="257" t="s">
        <v>198</v>
      </c>
      <c r="C51" s="258"/>
      <c r="D51" s="258"/>
      <c r="E51" s="258"/>
      <c r="F51" s="258"/>
      <c r="G51" s="259"/>
      <c r="H51" s="65">
        <f>SUM(H40:H50)</f>
        <v>598705</v>
      </c>
      <c r="I51" s="65">
        <f>SUM(I40:I50)</f>
        <v>550120</v>
      </c>
      <c r="J51" s="254"/>
    </row>
    <row r="52" spans="1:10" ht="24.75" customHeight="1" x14ac:dyDescent="0.25">
      <c r="A52" s="62"/>
      <c r="B52" s="260" t="s">
        <v>216</v>
      </c>
      <c r="C52" s="258"/>
      <c r="D52" s="258"/>
      <c r="E52" s="258"/>
      <c r="F52" s="258"/>
      <c r="G52" s="259"/>
      <c r="H52" s="84">
        <f>SUM(H51,H36,H21)</f>
        <v>1077215</v>
      </c>
      <c r="I52" s="84">
        <f>SUM(I51,I36,I21)</f>
        <v>1047260</v>
      </c>
      <c r="J52" s="248"/>
    </row>
    <row r="53" spans="1:10" ht="15.75" customHeight="1" x14ac:dyDescent="0.25"/>
    <row r="54" spans="1:10" ht="15.75" customHeight="1" x14ac:dyDescent="0.25"/>
    <row r="55" spans="1:10" ht="15.75" customHeight="1" x14ac:dyDescent="0.25"/>
    <row r="56" spans="1:10" ht="15.75" customHeight="1" x14ac:dyDescent="0.25"/>
    <row r="57" spans="1:10" ht="15.75" customHeight="1" x14ac:dyDescent="0.25"/>
    <row r="58" spans="1:10" ht="15.75" customHeight="1" x14ac:dyDescent="0.25"/>
    <row r="59" spans="1:10" ht="15.75" customHeight="1" x14ac:dyDescent="0.25"/>
    <row r="60" spans="1:10" ht="15.75" customHeight="1" x14ac:dyDescent="0.25"/>
    <row r="61" spans="1:10" ht="15.75" customHeight="1" x14ac:dyDescent="0.25"/>
    <row r="62" spans="1:10" ht="15.75" customHeight="1" x14ac:dyDescent="0.25"/>
    <row r="63" spans="1:10" ht="15.75" customHeight="1" x14ac:dyDescent="0.25"/>
    <row r="64" spans="1:10"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sheetData>
  <mergeCells count="23">
    <mergeCell ref="A1:H1"/>
    <mergeCell ref="I1:J1"/>
    <mergeCell ref="A2:A3"/>
    <mergeCell ref="B2:J2"/>
    <mergeCell ref="B3:J3"/>
    <mergeCell ref="C12:C13"/>
    <mergeCell ref="C14:C15"/>
    <mergeCell ref="C16:C19"/>
    <mergeCell ref="B21:G21"/>
    <mergeCell ref="A22:A24"/>
    <mergeCell ref="B22:I22"/>
    <mergeCell ref="B23:J23"/>
    <mergeCell ref="C25:C26"/>
    <mergeCell ref="C28:C29"/>
    <mergeCell ref="B51:G51"/>
    <mergeCell ref="B52:G52"/>
    <mergeCell ref="C33:C35"/>
    <mergeCell ref="B36:G36"/>
    <mergeCell ref="A37:A39"/>
    <mergeCell ref="B37:J37"/>
    <mergeCell ref="B38:I38"/>
    <mergeCell ref="C40:C47"/>
    <mergeCell ref="J51:J52"/>
  </mergeCells>
  <pageMargins left="0.7" right="0.7" top="0.75" bottom="0.75" header="0" footer="0"/>
  <pageSetup scale="58" orientation="landscape" r:id="rId1"/>
  <headerFooter>
    <oddHeader>&amp;L&amp;"Calibri,Bold"&amp;20
ANNEX 15</oddHeader>
    <oddFooter>&amp;C&amp;20Page &amp;P</oddFooter>
  </headerFooter>
  <rowBreaks count="4" manualBreakCount="4">
    <brk id="15" max="9" man="1"/>
    <brk id="21" max="16383" man="1"/>
    <brk id="32" max="9" man="1"/>
    <brk id="36" max="1638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000"/>
  <sheetViews>
    <sheetView view="pageBreakPreview" zoomScale="60" workbookViewId="0">
      <selection activeCell="I1" sqref="I1:J1"/>
    </sheetView>
  </sheetViews>
  <sheetFormatPr defaultColWidth="11.25" defaultRowHeight="15" customHeight="1" x14ac:dyDescent="0.25"/>
  <cols>
    <col min="1" max="1" width="6.375" bestFit="1" customWidth="1"/>
    <col min="2" max="2" width="46" customWidth="1"/>
    <col min="3" max="3" width="16.375" customWidth="1"/>
    <col min="4" max="5" width="27.875" customWidth="1"/>
    <col min="6" max="6" width="9.5" customWidth="1"/>
    <col min="7" max="7" width="11.5" customWidth="1"/>
    <col min="8" max="8" width="13.25" customWidth="1"/>
    <col min="9" max="9" width="13.875" customWidth="1"/>
    <col min="10" max="10" width="14" customWidth="1"/>
  </cols>
  <sheetData>
    <row r="1" spans="1:10" ht="42" customHeight="1" x14ac:dyDescent="0.25">
      <c r="A1" s="276" t="s">
        <v>420</v>
      </c>
      <c r="B1" s="258"/>
      <c r="C1" s="258"/>
      <c r="D1" s="258"/>
      <c r="E1" s="258"/>
      <c r="F1" s="258"/>
      <c r="G1" s="258"/>
      <c r="H1" s="259"/>
      <c r="I1" s="277" t="s">
        <v>407</v>
      </c>
      <c r="J1" s="278"/>
    </row>
    <row r="2" spans="1:10" ht="61.5" customHeight="1" x14ac:dyDescent="0.25">
      <c r="A2" s="272">
        <v>1</v>
      </c>
      <c r="B2" s="273" t="s">
        <v>388</v>
      </c>
      <c r="C2" s="258"/>
      <c r="D2" s="258"/>
      <c r="E2" s="258"/>
      <c r="F2" s="258"/>
      <c r="G2" s="258"/>
      <c r="H2" s="258"/>
      <c r="I2" s="258"/>
      <c r="J2" s="259"/>
    </row>
    <row r="3" spans="1:10" ht="63" customHeight="1" x14ac:dyDescent="0.25">
      <c r="A3" s="248"/>
      <c r="B3" s="279" t="s">
        <v>389</v>
      </c>
      <c r="C3" s="258"/>
      <c r="D3" s="258"/>
      <c r="E3" s="258"/>
      <c r="F3" s="258"/>
      <c r="G3" s="258"/>
      <c r="H3" s="258"/>
      <c r="I3" s="258"/>
      <c r="J3" s="259"/>
    </row>
    <row r="4" spans="1:10" ht="69.75" customHeight="1" x14ac:dyDescent="0.25">
      <c r="A4" s="3"/>
      <c r="B4" s="4" t="s">
        <v>1</v>
      </c>
      <c r="C4" s="6" t="s">
        <v>440</v>
      </c>
      <c r="D4" s="7" t="s">
        <v>4</v>
      </c>
      <c r="E4" s="7" t="s">
        <v>5</v>
      </c>
      <c r="F4" s="6" t="s">
        <v>11</v>
      </c>
      <c r="G4" s="7" t="s">
        <v>7</v>
      </c>
      <c r="H4" s="8" t="s">
        <v>12</v>
      </c>
      <c r="I4" s="6" t="s">
        <v>13</v>
      </c>
      <c r="J4" s="6" t="s">
        <v>10</v>
      </c>
    </row>
    <row r="5" spans="1:10" ht="101.25" customHeight="1" x14ac:dyDescent="0.25">
      <c r="A5" s="10">
        <v>1.1000000000000001</v>
      </c>
      <c r="B5" s="12" t="s">
        <v>424</v>
      </c>
      <c r="C5" s="13"/>
      <c r="D5" s="15" t="s">
        <v>425</v>
      </c>
      <c r="E5" s="13"/>
      <c r="F5" s="16" t="s">
        <v>18</v>
      </c>
      <c r="G5" s="17" t="s">
        <v>20</v>
      </c>
      <c r="H5" s="18">
        <v>23000</v>
      </c>
      <c r="I5" s="19"/>
      <c r="J5" s="13"/>
    </row>
    <row r="6" spans="1:10" ht="99" customHeight="1" x14ac:dyDescent="0.25">
      <c r="A6" s="20">
        <v>1.2</v>
      </c>
      <c r="B6" s="12" t="s">
        <v>426</v>
      </c>
      <c r="C6" s="16" t="s">
        <v>21</v>
      </c>
      <c r="D6" s="16" t="s">
        <v>413</v>
      </c>
      <c r="E6" s="16" t="s">
        <v>23</v>
      </c>
      <c r="F6" s="14" t="s">
        <v>392</v>
      </c>
      <c r="G6" s="21" t="s">
        <v>20</v>
      </c>
      <c r="H6" s="18">
        <v>25250</v>
      </c>
      <c r="I6" s="23">
        <v>0</v>
      </c>
      <c r="J6" s="14"/>
    </row>
    <row r="7" spans="1:10" ht="108" customHeight="1" x14ac:dyDescent="0.25">
      <c r="A7" s="20">
        <v>1.3</v>
      </c>
      <c r="B7" s="14" t="s">
        <v>427</v>
      </c>
      <c r="C7" s="16" t="s">
        <v>27</v>
      </c>
      <c r="D7" s="16" t="s">
        <v>28</v>
      </c>
      <c r="E7" s="16" t="s">
        <v>29</v>
      </c>
      <c r="F7" s="14" t="s">
        <v>30</v>
      </c>
      <c r="G7" s="12" t="s">
        <v>31</v>
      </c>
      <c r="H7" s="25">
        <v>5000</v>
      </c>
      <c r="I7" s="23">
        <v>5000</v>
      </c>
      <c r="J7" s="27"/>
    </row>
    <row r="8" spans="1:10" ht="76.5" customHeight="1" x14ac:dyDescent="0.25">
      <c r="A8" s="20">
        <v>1.4</v>
      </c>
      <c r="B8" s="16" t="s">
        <v>428</v>
      </c>
      <c r="C8" s="16" t="s">
        <v>37</v>
      </c>
      <c r="D8" s="16" t="s">
        <v>38</v>
      </c>
      <c r="E8" s="16" t="s">
        <v>39</v>
      </c>
      <c r="F8" s="14" t="s">
        <v>41</v>
      </c>
      <c r="G8" s="12" t="s">
        <v>31</v>
      </c>
      <c r="H8" s="23">
        <v>10000</v>
      </c>
      <c r="I8" s="23">
        <v>0</v>
      </c>
      <c r="J8" s="14"/>
    </row>
    <row r="9" spans="1:10" ht="111" customHeight="1" x14ac:dyDescent="0.25">
      <c r="A9" s="20">
        <v>1.5</v>
      </c>
      <c r="B9" s="14" t="s">
        <v>429</v>
      </c>
      <c r="C9" s="16" t="s">
        <v>46</v>
      </c>
      <c r="D9" s="16" t="s">
        <v>47</v>
      </c>
      <c r="E9" s="14" t="s">
        <v>48</v>
      </c>
      <c r="F9" s="14" t="s">
        <v>50</v>
      </c>
      <c r="G9" s="12" t="s">
        <v>51</v>
      </c>
      <c r="H9" s="28">
        <v>5000</v>
      </c>
      <c r="I9" s="23">
        <v>5000</v>
      </c>
      <c r="J9" s="27"/>
    </row>
    <row r="10" spans="1:10" ht="87.75" customHeight="1" x14ac:dyDescent="0.25">
      <c r="A10" s="20">
        <v>1.6</v>
      </c>
      <c r="B10" s="14" t="s">
        <v>430</v>
      </c>
      <c r="C10" s="16" t="s">
        <v>54</v>
      </c>
      <c r="D10" s="14" t="s">
        <v>55</v>
      </c>
      <c r="E10" s="16" t="s">
        <v>56</v>
      </c>
      <c r="F10" s="14" t="s">
        <v>391</v>
      </c>
      <c r="G10" s="191" t="s">
        <v>384</v>
      </c>
      <c r="H10" s="28">
        <v>5000</v>
      </c>
      <c r="I10" s="23">
        <v>5000</v>
      </c>
      <c r="J10" s="27"/>
    </row>
    <row r="11" spans="1:10" ht="121.5" customHeight="1" x14ac:dyDescent="0.25">
      <c r="A11" s="20">
        <v>1.7</v>
      </c>
      <c r="B11" s="220" t="s">
        <v>418</v>
      </c>
      <c r="C11" s="16" t="s">
        <v>60</v>
      </c>
      <c r="D11" s="14" t="s">
        <v>61</v>
      </c>
      <c r="E11" s="16" t="s">
        <v>62</v>
      </c>
      <c r="F11" s="14" t="s">
        <v>63</v>
      </c>
      <c r="G11" s="191" t="s">
        <v>385</v>
      </c>
      <c r="H11" s="23">
        <v>4000</v>
      </c>
      <c r="I11" s="30">
        <v>0</v>
      </c>
      <c r="J11" s="14"/>
    </row>
    <row r="12" spans="1:10" ht="124.5" customHeight="1" x14ac:dyDescent="0.25">
      <c r="A12" s="20">
        <v>1.8</v>
      </c>
      <c r="B12" s="204" t="s">
        <v>431</v>
      </c>
      <c r="C12" s="263" t="s">
        <v>69</v>
      </c>
      <c r="D12" s="32" t="s">
        <v>72</v>
      </c>
      <c r="E12" s="32" t="s">
        <v>74</v>
      </c>
      <c r="F12" s="31" t="s">
        <v>75</v>
      </c>
      <c r="G12" s="202" t="s">
        <v>385</v>
      </c>
      <c r="H12" s="36">
        <v>14000</v>
      </c>
      <c r="I12" s="24">
        <v>0</v>
      </c>
      <c r="J12" s="34"/>
    </row>
    <row r="13" spans="1:10" ht="87" customHeight="1" x14ac:dyDescent="0.25">
      <c r="A13" s="20">
        <v>1.9</v>
      </c>
      <c r="B13" s="14" t="s">
        <v>83</v>
      </c>
      <c r="C13" s="248"/>
      <c r="D13" s="16" t="s">
        <v>84</v>
      </c>
      <c r="E13" s="14" t="s">
        <v>86</v>
      </c>
      <c r="F13" s="14" t="s">
        <v>57</v>
      </c>
      <c r="G13" s="16" t="s">
        <v>20</v>
      </c>
      <c r="H13" s="23">
        <v>10000</v>
      </c>
      <c r="I13" s="24">
        <v>0</v>
      </c>
      <c r="J13" s="14"/>
    </row>
    <row r="14" spans="1:10" ht="84" customHeight="1" x14ac:dyDescent="0.25">
      <c r="A14" s="37">
        <v>1.1000000000000001</v>
      </c>
      <c r="B14" s="38" t="s">
        <v>90</v>
      </c>
      <c r="C14" s="280" t="s">
        <v>96</v>
      </c>
      <c r="D14" s="38" t="s">
        <v>97</v>
      </c>
      <c r="E14" s="38" t="s">
        <v>98</v>
      </c>
      <c r="F14" s="41" t="s">
        <v>99</v>
      </c>
      <c r="G14" s="41" t="s">
        <v>100</v>
      </c>
      <c r="H14" s="23">
        <v>10000</v>
      </c>
      <c r="I14" s="24">
        <v>0</v>
      </c>
      <c r="J14" s="43"/>
    </row>
    <row r="15" spans="1:10" ht="78" customHeight="1" x14ac:dyDescent="0.25">
      <c r="A15" s="20">
        <v>1.1100000000000001</v>
      </c>
      <c r="B15" s="14" t="s">
        <v>101</v>
      </c>
      <c r="C15" s="248"/>
      <c r="D15" s="16" t="s">
        <v>102</v>
      </c>
      <c r="E15" s="15" t="s">
        <v>103</v>
      </c>
      <c r="F15" s="14" t="s">
        <v>395</v>
      </c>
      <c r="G15" s="12" t="s">
        <v>105</v>
      </c>
      <c r="H15" s="28">
        <v>10000</v>
      </c>
      <c r="I15" s="23">
        <v>5000</v>
      </c>
      <c r="J15" s="27"/>
    </row>
    <row r="16" spans="1:10" ht="119.25" customHeight="1" x14ac:dyDescent="0.25">
      <c r="A16" s="20">
        <v>1.1200000000000001</v>
      </c>
      <c r="B16" s="14" t="s">
        <v>106</v>
      </c>
      <c r="C16" s="255" t="s">
        <v>107</v>
      </c>
      <c r="D16" s="16" t="s">
        <v>108</v>
      </c>
      <c r="E16" s="16" t="s">
        <v>109</v>
      </c>
      <c r="F16" s="14" t="s">
        <v>397</v>
      </c>
      <c r="G16" s="12" t="s">
        <v>111</v>
      </c>
      <c r="H16" s="28">
        <v>30000</v>
      </c>
      <c r="I16" s="23">
        <v>5000</v>
      </c>
      <c r="J16" s="27"/>
    </row>
    <row r="17" spans="1:10" ht="104.25" customHeight="1" x14ac:dyDescent="0.25">
      <c r="A17" s="20">
        <v>1.1299999999999999</v>
      </c>
      <c r="B17" s="14" t="s">
        <v>112</v>
      </c>
      <c r="C17" s="247"/>
      <c r="D17" s="16" t="s">
        <v>113</v>
      </c>
      <c r="E17" s="16" t="s">
        <v>114</v>
      </c>
      <c r="F17" s="14" t="s">
        <v>110</v>
      </c>
      <c r="G17" s="12" t="s">
        <v>115</v>
      </c>
      <c r="H17" s="28"/>
      <c r="I17" s="23">
        <v>120000</v>
      </c>
      <c r="J17" s="27"/>
    </row>
    <row r="18" spans="1:10" ht="87.75" customHeight="1" x14ac:dyDescent="0.25">
      <c r="A18" s="20">
        <v>1.1399999999999999</v>
      </c>
      <c r="B18" s="14" t="s">
        <v>116</v>
      </c>
      <c r="C18" s="247"/>
      <c r="D18" s="16" t="s">
        <v>117</v>
      </c>
      <c r="E18" s="16" t="s">
        <v>118</v>
      </c>
      <c r="F18" s="14" t="s">
        <v>99</v>
      </c>
      <c r="G18" s="12" t="s">
        <v>119</v>
      </c>
      <c r="H18" s="28">
        <v>50000</v>
      </c>
      <c r="I18" s="23">
        <v>50000</v>
      </c>
      <c r="J18" s="27"/>
    </row>
    <row r="19" spans="1:10" ht="60.75" customHeight="1" x14ac:dyDescent="0.25">
      <c r="A19" s="20">
        <v>1.1499999999999999</v>
      </c>
      <c r="B19" s="14" t="s">
        <v>120</v>
      </c>
      <c r="C19" s="248"/>
      <c r="D19" s="16" t="s">
        <v>121</v>
      </c>
      <c r="E19" s="16" t="s">
        <v>122</v>
      </c>
      <c r="F19" s="14" t="s">
        <v>99</v>
      </c>
      <c r="G19" s="12" t="s">
        <v>123</v>
      </c>
      <c r="H19" s="47">
        <v>25000</v>
      </c>
      <c r="I19" s="23">
        <v>25000</v>
      </c>
      <c r="J19" s="27"/>
    </row>
    <row r="20" spans="1:10" ht="113.25" customHeight="1" x14ac:dyDescent="0.25">
      <c r="A20" s="20">
        <v>1.1599999999999999</v>
      </c>
      <c r="B20" s="15" t="s">
        <v>124</v>
      </c>
      <c r="C20" s="12" t="s">
        <v>125</v>
      </c>
      <c r="D20" s="16" t="s">
        <v>126</v>
      </c>
      <c r="E20" s="16" t="s">
        <v>127</v>
      </c>
      <c r="F20" s="16" t="s">
        <v>18</v>
      </c>
      <c r="G20" s="17" t="s">
        <v>128</v>
      </c>
      <c r="H20" s="48">
        <v>6360</v>
      </c>
      <c r="I20" s="18">
        <v>3640</v>
      </c>
      <c r="J20" s="27"/>
    </row>
    <row r="21" spans="1:10" ht="21" customHeight="1" x14ac:dyDescent="0.25">
      <c r="A21" s="44"/>
      <c r="B21" s="275" t="s">
        <v>129</v>
      </c>
      <c r="C21" s="258"/>
      <c r="D21" s="258"/>
      <c r="E21" s="258"/>
      <c r="F21" s="258"/>
      <c r="G21" s="259"/>
      <c r="H21" s="45">
        <f t="shared" ref="H21:I21" si="0">SUM(H5:H20)</f>
        <v>232610</v>
      </c>
      <c r="I21" s="45">
        <f t="shared" si="0"/>
        <v>223640</v>
      </c>
      <c r="J21" s="49">
        <f>SUM(H21:I21)</f>
        <v>456250</v>
      </c>
    </row>
    <row r="22" spans="1:10" ht="15.75" customHeight="1" x14ac:dyDescent="0.25"/>
    <row r="23" spans="1:10" ht="15.75" customHeight="1" x14ac:dyDescent="0.25"/>
    <row r="24" spans="1:10" ht="15.75" customHeight="1" x14ac:dyDescent="0.25"/>
    <row r="25" spans="1:10" ht="15.75" customHeight="1" x14ac:dyDescent="0.25"/>
    <row r="26" spans="1:10" ht="15.75" customHeight="1" x14ac:dyDescent="0.25"/>
    <row r="27" spans="1:10" ht="15.75" customHeight="1" x14ac:dyDescent="0.25"/>
    <row r="28" spans="1:10" ht="15.75" customHeight="1" x14ac:dyDescent="0.25"/>
    <row r="29" spans="1:10" ht="15.75" customHeight="1" x14ac:dyDescent="0.25"/>
    <row r="30" spans="1:10" ht="15.75" customHeight="1" x14ac:dyDescent="0.25"/>
    <row r="31" spans="1:10" ht="15.75" customHeight="1" x14ac:dyDescent="0.25"/>
    <row r="32" spans="1: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9">
    <mergeCell ref="C16:C19"/>
    <mergeCell ref="B21:G21"/>
    <mergeCell ref="A1:H1"/>
    <mergeCell ref="I1:J1"/>
    <mergeCell ref="A2:A3"/>
    <mergeCell ref="B2:J2"/>
    <mergeCell ref="B3:J3"/>
    <mergeCell ref="C12:C13"/>
    <mergeCell ref="C14:C15"/>
  </mergeCells>
  <pageMargins left="0.25" right="0.25" top="0.75" bottom="0.75" header="0" footer="0"/>
  <pageSetup paperSize="9" scale="66" orientation="landscape"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view="pageBreakPreview" zoomScale="73" zoomScaleSheetLayoutView="73" workbookViewId="0">
      <selection activeCell="C3" sqref="C3"/>
    </sheetView>
  </sheetViews>
  <sheetFormatPr defaultColWidth="11.25" defaultRowHeight="15" customHeight="1" x14ac:dyDescent="0.25"/>
  <cols>
    <col min="1" max="1" width="7.75" customWidth="1"/>
    <col min="2" max="2" width="38.125" customWidth="1"/>
    <col min="3" max="3" width="16.875" customWidth="1"/>
    <col min="4" max="4" width="26.875" customWidth="1"/>
    <col min="5" max="5" width="23.625" customWidth="1"/>
    <col min="6" max="6" width="10.75" customWidth="1"/>
    <col min="7" max="7" width="10.875" customWidth="1"/>
    <col min="8" max="9" width="9.875" bestFit="1" customWidth="1"/>
    <col min="10" max="10" width="13.625" customWidth="1"/>
  </cols>
  <sheetData>
    <row r="1" spans="1:10" ht="70.5" customHeight="1" x14ac:dyDescent="0.25">
      <c r="A1" s="272">
        <v>2</v>
      </c>
      <c r="B1" s="282" t="s">
        <v>0</v>
      </c>
      <c r="C1" s="258"/>
      <c r="D1" s="258"/>
      <c r="E1" s="258"/>
      <c r="F1" s="258"/>
      <c r="G1" s="258"/>
      <c r="H1" s="258"/>
      <c r="I1" s="281"/>
      <c r="J1" s="2"/>
    </row>
    <row r="2" spans="1:10" ht="66" customHeight="1" x14ac:dyDescent="0.25">
      <c r="A2" s="247"/>
      <c r="B2" s="282" t="s">
        <v>2</v>
      </c>
      <c r="C2" s="258"/>
      <c r="D2" s="258"/>
      <c r="E2" s="258"/>
      <c r="F2" s="258"/>
      <c r="G2" s="258"/>
      <c r="H2" s="258"/>
      <c r="I2" s="258"/>
      <c r="J2" s="259"/>
    </row>
    <row r="3" spans="1:10" ht="94.5" customHeight="1" x14ac:dyDescent="0.25">
      <c r="A3" s="3"/>
      <c r="B3" s="4" t="s">
        <v>1</v>
      </c>
      <c r="C3" s="6" t="s">
        <v>440</v>
      </c>
      <c r="D3" s="7" t="s">
        <v>4</v>
      </c>
      <c r="E3" s="7" t="s">
        <v>5</v>
      </c>
      <c r="F3" s="6" t="s">
        <v>11</v>
      </c>
      <c r="G3" s="7" t="s">
        <v>7</v>
      </c>
      <c r="H3" s="6" t="s">
        <v>433</v>
      </c>
      <c r="I3" s="6" t="s">
        <v>434</v>
      </c>
      <c r="J3" s="6" t="s">
        <v>10</v>
      </c>
    </row>
    <row r="4" spans="1:10" ht="111.75" customHeight="1" x14ac:dyDescent="0.25">
      <c r="A4" s="11">
        <v>2.1</v>
      </c>
      <c r="B4" s="14" t="s">
        <v>14</v>
      </c>
      <c r="C4" s="255" t="s">
        <v>432</v>
      </c>
      <c r="D4" s="16" t="s">
        <v>19</v>
      </c>
      <c r="E4" s="22" t="s">
        <v>24</v>
      </c>
      <c r="F4" s="22" t="s">
        <v>25</v>
      </c>
      <c r="G4" s="12" t="s">
        <v>26</v>
      </c>
      <c r="H4" s="24">
        <v>15000</v>
      </c>
      <c r="I4" s="24">
        <v>15000</v>
      </c>
      <c r="J4" s="14"/>
    </row>
    <row r="5" spans="1:10" ht="150" customHeight="1" x14ac:dyDescent="0.25">
      <c r="A5" s="20">
        <v>2.2000000000000002</v>
      </c>
      <c r="B5" s="14" t="s">
        <v>32</v>
      </c>
      <c r="C5" s="248"/>
      <c r="D5" s="16" t="s">
        <v>33</v>
      </c>
      <c r="E5" s="16" t="s">
        <v>34</v>
      </c>
      <c r="F5" s="26" t="s">
        <v>35</v>
      </c>
      <c r="G5" s="17" t="s">
        <v>36</v>
      </c>
      <c r="H5" s="18">
        <v>69400</v>
      </c>
      <c r="I5" s="18">
        <v>69400</v>
      </c>
      <c r="J5" s="27"/>
    </row>
    <row r="6" spans="1:10" ht="123" customHeight="1" x14ac:dyDescent="0.25">
      <c r="A6" s="20">
        <v>2.2999999999999998</v>
      </c>
      <c r="B6" s="14" t="s">
        <v>40</v>
      </c>
      <c r="C6" s="16" t="s">
        <v>42</v>
      </c>
      <c r="D6" s="16" t="s">
        <v>43</v>
      </c>
      <c r="E6" s="16" t="s">
        <v>44</v>
      </c>
      <c r="F6" s="14" t="s">
        <v>45</v>
      </c>
      <c r="G6" s="17" t="s">
        <v>36</v>
      </c>
      <c r="H6" s="18">
        <v>21100</v>
      </c>
      <c r="I6" s="18">
        <v>21100</v>
      </c>
      <c r="J6" s="27"/>
    </row>
    <row r="7" spans="1:10" ht="294" customHeight="1" x14ac:dyDescent="0.25">
      <c r="A7" s="20">
        <v>2.4</v>
      </c>
      <c r="B7" s="14" t="s">
        <v>49</v>
      </c>
      <c r="C7" s="256" t="s">
        <v>52</v>
      </c>
      <c r="D7" s="16" t="s">
        <v>53</v>
      </c>
      <c r="E7" s="16" t="s">
        <v>415</v>
      </c>
      <c r="F7" s="14" t="s">
        <v>400</v>
      </c>
      <c r="G7" s="17" t="s">
        <v>36</v>
      </c>
      <c r="H7" s="18">
        <v>21100</v>
      </c>
      <c r="I7" s="18">
        <v>21100</v>
      </c>
      <c r="J7" s="27"/>
    </row>
    <row r="8" spans="1:10" ht="127.5" customHeight="1" x14ac:dyDescent="0.25">
      <c r="A8" s="20">
        <v>2.5</v>
      </c>
      <c r="B8" s="14" t="s">
        <v>58</v>
      </c>
      <c r="C8" s="248"/>
      <c r="D8" s="16" t="s">
        <v>53</v>
      </c>
      <c r="E8" s="16" t="s">
        <v>59</v>
      </c>
      <c r="F8" s="14" t="s">
        <v>401</v>
      </c>
      <c r="G8" s="17" t="s">
        <v>36</v>
      </c>
      <c r="H8" s="18">
        <v>21100</v>
      </c>
      <c r="I8" s="18">
        <v>21100</v>
      </c>
      <c r="J8" s="27"/>
    </row>
    <row r="9" spans="1:10" ht="180.75" customHeight="1" x14ac:dyDescent="0.25">
      <c r="A9" s="20">
        <v>2.6</v>
      </c>
      <c r="B9" s="14" t="s">
        <v>64</v>
      </c>
      <c r="C9" s="14" t="s">
        <v>417</v>
      </c>
      <c r="D9" s="16" t="s">
        <v>53</v>
      </c>
      <c r="E9" s="16" t="s">
        <v>416</v>
      </c>
      <c r="F9" s="14" t="s">
        <v>402</v>
      </c>
      <c r="G9" s="17" t="s">
        <v>36</v>
      </c>
      <c r="H9" s="18">
        <v>10500</v>
      </c>
      <c r="I9" s="18">
        <v>10500</v>
      </c>
      <c r="J9" s="27"/>
    </row>
    <row r="10" spans="1:10" ht="184.5" customHeight="1" x14ac:dyDescent="0.25">
      <c r="A10" s="20">
        <v>2.7</v>
      </c>
      <c r="B10" s="14" t="s">
        <v>66</v>
      </c>
      <c r="C10" s="14"/>
      <c r="D10" s="16" t="s">
        <v>53</v>
      </c>
      <c r="E10" s="16" t="s">
        <v>67</v>
      </c>
      <c r="F10" s="14" t="s">
        <v>68</v>
      </c>
      <c r="G10" s="17" t="s">
        <v>36</v>
      </c>
      <c r="H10" s="18">
        <v>10500</v>
      </c>
      <c r="I10" s="18">
        <v>10500</v>
      </c>
      <c r="J10" s="27"/>
    </row>
    <row r="11" spans="1:10" ht="114.75" customHeight="1" x14ac:dyDescent="0.25">
      <c r="A11" s="20">
        <v>2.8</v>
      </c>
      <c r="B11" s="14" t="s">
        <v>70</v>
      </c>
      <c r="C11" s="14"/>
      <c r="D11" s="16" t="s">
        <v>71</v>
      </c>
      <c r="E11" s="16" t="s">
        <v>73</v>
      </c>
      <c r="F11" s="14" t="s">
        <v>405</v>
      </c>
      <c r="G11" s="17" t="s">
        <v>36</v>
      </c>
      <c r="H11" s="18">
        <v>15100</v>
      </c>
      <c r="I11" s="18">
        <v>15100</v>
      </c>
      <c r="J11" s="27"/>
    </row>
    <row r="12" spans="1:10" ht="78.75" x14ac:dyDescent="0.25">
      <c r="A12" s="20">
        <v>2.9</v>
      </c>
      <c r="B12" s="14" t="s">
        <v>76</v>
      </c>
      <c r="C12" s="254" t="s">
        <v>77</v>
      </c>
      <c r="D12" s="16" t="s">
        <v>79</v>
      </c>
      <c r="E12" s="16" t="s">
        <v>414</v>
      </c>
      <c r="F12" s="14" t="s">
        <v>81</v>
      </c>
      <c r="G12" s="12" t="s">
        <v>82</v>
      </c>
      <c r="H12" s="23">
        <v>40600</v>
      </c>
      <c r="I12" s="23">
        <v>40600</v>
      </c>
      <c r="J12" s="14"/>
    </row>
    <row r="13" spans="1:10" ht="92.25" customHeight="1" x14ac:dyDescent="0.25">
      <c r="A13" s="37">
        <v>2.1</v>
      </c>
      <c r="B13" s="16" t="s">
        <v>85</v>
      </c>
      <c r="C13" s="247"/>
      <c r="D13" s="16" t="s">
        <v>87</v>
      </c>
      <c r="E13" s="16" t="s">
        <v>88</v>
      </c>
      <c r="F13" s="14" t="s">
        <v>81</v>
      </c>
      <c r="G13" s="12" t="s">
        <v>89</v>
      </c>
      <c r="H13" s="23"/>
      <c r="I13" s="18">
        <v>39100</v>
      </c>
      <c r="J13" s="27"/>
    </row>
    <row r="14" spans="1:10" ht="69" customHeight="1" x14ac:dyDescent="0.25">
      <c r="A14" s="20">
        <v>2.11</v>
      </c>
      <c r="B14" s="14" t="s">
        <v>91</v>
      </c>
      <c r="C14" s="248"/>
      <c r="D14" s="16" t="s">
        <v>92</v>
      </c>
      <c r="E14" s="16" t="s">
        <v>93</v>
      </c>
      <c r="F14" s="14" t="s">
        <v>94</v>
      </c>
      <c r="G14" s="39" t="s">
        <v>95</v>
      </c>
      <c r="H14" s="40">
        <v>31500</v>
      </c>
      <c r="I14" s="42"/>
      <c r="J14" s="34"/>
    </row>
    <row r="15" spans="1:10" ht="15.75" x14ac:dyDescent="0.25">
      <c r="A15" s="44"/>
      <c r="B15" s="257" t="s">
        <v>104</v>
      </c>
      <c r="C15" s="258"/>
      <c r="D15" s="258"/>
      <c r="E15" s="258"/>
      <c r="F15" s="258"/>
      <c r="G15" s="281"/>
      <c r="H15" s="45">
        <f t="shared" ref="H15:I15" si="0">SUM(H4:H14)</f>
        <v>255900</v>
      </c>
      <c r="I15" s="45">
        <f t="shared" si="0"/>
        <v>263500</v>
      </c>
      <c r="J15" s="45">
        <f>SUM(H15:I15)</f>
        <v>519400</v>
      </c>
    </row>
    <row r="17" spans="8:8" ht="15" customHeight="1" x14ac:dyDescent="0.25">
      <c r="H17" s="46"/>
    </row>
    <row r="21" spans="8:8" ht="15.75" customHeight="1" x14ac:dyDescent="0.25"/>
    <row r="22" spans="8:8" ht="15.75" customHeight="1" x14ac:dyDescent="0.25"/>
    <row r="23" spans="8:8" ht="15.75" customHeight="1" x14ac:dyDescent="0.25"/>
    <row r="24" spans="8:8" ht="15.75" customHeight="1" x14ac:dyDescent="0.25"/>
    <row r="25" spans="8:8" ht="15.75" customHeight="1" x14ac:dyDescent="0.25"/>
    <row r="26" spans="8:8" ht="15.75" customHeight="1" x14ac:dyDescent="0.25"/>
    <row r="27" spans="8:8" ht="15.75" customHeight="1" x14ac:dyDescent="0.25"/>
    <row r="28" spans="8:8" ht="15.75" customHeight="1" x14ac:dyDescent="0.25"/>
    <row r="29" spans="8:8" ht="15.75" customHeight="1" x14ac:dyDescent="0.25"/>
    <row r="30" spans="8:8" ht="15.75" customHeight="1" x14ac:dyDescent="0.25"/>
    <row r="31" spans="8:8" ht="15.75" customHeight="1" x14ac:dyDescent="0.25"/>
    <row r="32" spans="8:8"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7">
    <mergeCell ref="C12:C14"/>
    <mergeCell ref="B15:G15"/>
    <mergeCell ref="A1:A2"/>
    <mergeCell ref="B1:I1"/>
    <mergeCell ref="B2:J2"/>
    <mergeCell ref="C4:C5"/>
    <mergeCell ref="C7:C8"/>
  </mergeCells>
  <pageMargins left="0.7" right="0.7" top="0.75" bottom="0.75" header="0" footer="0"/>
  <pageSetup scale="63"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00"/>
  <sheetViews>
    <sheetView view="pageBreakPreview" zoomScale="69" zoomScaleSheetLayoutView="69" workbookViewId="0">
      <selection activeCell="B14" sqref="B14"/>
    </sheetView>
  </sheetViews>
  <sheetFormatPr defaultColWidth="11.25" defaultRowHeight="15" customHeight="1" x14ac:dyDescent="0.25"/>
  <cols>
    <col min="1" max="1" width="5.375" customWidth="1"/>
    <col min="2" max="2" width="38.5" customWidth="1"/>
    <col min="3" max="3" width="15.875" customWidth="1"/>
    <col min="4" max="4" width="28.25" customWidth="1"/>
    <col min="5" max="5" width="22" customWidth="1"/>
    <col min="6" max="6" width="9.25" customWidth="1"/>
    <col min="7" max="7" width="12" customWidth="1"/>
    <col min="8" max="9" width="11.75" bestFit="1" customWidth="1"/>
    <col min="10" max="10" width="17.75" customWidth="1"/>
  </cols>
  <sheetData>
    <row r="1" spans="1:10" ht="46.5" customHeight="1" x14ac:dyDescent="0.3">
      <c r="A1" s="272">
        <v>3</v>
      </c>
      <c r="B1" s="283" t="s">
        <v>132</v>
      </c>
      <c r="C1" s="284"/>
      <c r="D1" s="284"/>
      <c r="E1" s="284"/>
      <c r="F1" s="284"/>
      <c r="G1" s="284"/>
      <c r="H1" s="284"/>
      <c r="I1" s="284"/>
      <c r="J1" s="285"/>
    </row>
    <row r="2" spans="1:10" ht="43.5" customHeight="1" x14ac:dyDescent="0.25">
      <c r="A2" s="248"/>
      <c r="B2" s="273" t="s">
        <v>133</v>
      </c>
      <c r="C2" s="258"/>
      <c r="D2" s="258"/>
      <c r="E2" s="258"/>
      <c r="F2" s="258"/>
      <c r="G2" s="258"/>
      <c r="H2" s="258"/>
      <c r="I2" s="281"/>
      <c r="J2" s="2"/>
    </row>
    <row r="3" spans="1:10" ht="51" customHeight="1" x14ac:dyDescent="0.25">
      <c r="A3" s="3"/>
      <c r="B3" s="4" t="s">
        <v>1</v>
      </c>
      <c r="C3" s="6" t="s">
        <v>440</v>
      </c>
      <c r="D3" s="7" t="s">
        <v>4</v>
      </c>
      <c r="E3" s="7" t="s">
        <v>5</v>
      </c>
      <c r="F3" s="6" t="s">
        <v>11</v>
      </c>
      <c r="G3" s="7" t="s">
        <v>7</v>
      </c>
      <c r="H3" s="8" t="s">
        <v>433</v>
      </c>
      <c r="I3" s="8" t="s">
        <v>434</v>
      </c>
      <c r="J3" s="6" t="s">
        <v>10</v>
      </c>
    </row>
    <row r="4" spans="1:10" ht="134.25" customHeight="1" x14ac:dyDescent="0.25">
      <c r="A4" s="11">
        <v>3.1</v>
      </c>
      <c r="B4" s="16" t="s">
        <v>136</v>
      </c>
      <c r="C4" s="256" t="s">
        <v>137</v>
      </c>
      <c r="D4" s="16" t="s">
        <v>138</v>
      </c>
      <c r="E4" s="16" t="s">
        <v>139</v>
      </c>
      <c r="F4" s="16" t="s">
        <v>17</v>
      </c>
      <c r="G4" s="50" t="s">
        <v>141</v>
      </c>
      <c r="H4" s="18">
        <v>41460</v>
      </c>
      <c r="I4" s="18">
        <v>39000</v>
      </c>
      <c r="J4" s="27"/>
    </row>
    <row r="5" spans="1:10" ht="85.5" customHeight="1" x14ac:dyDescent="0.25">
      <c r="A5" s="20">
        <v>3.2</v>
      </c>
      <c r="B5" s="14" t="s">
        <v>144</v>
      </c>
      <c r="C5" s="247"/>
      <c r="D5" s="16" t="s">
        <v>145</v>
      </c>
      <c r="E5" s="16" t="s">
        <v>146</v>
      </c>
      <c r="F5" s="16" t="s">
        <v>17</v>
      </c>
      <c r="G5" s="21" t="s">
        <v>128</v>
      </c>
      <c r="H5" s="18">
        <v>21200</v>
      </c>
      <c r="I5" s="18">
        <v>21200</v>
      </c>
      <c r="J5" s="27"/>
    </row>
    <row r="6" spans="1:10" ht="132" customHeight="1" x14ac:dyDescent="0.25">
      <c r="A6" s="20">
        <v>3.3</v>
      </c>
      <c r="B6" s="14" t="s">
        <v>149</v>
      </c>
      <c r="C6" s="247"/>
      <c r="D6" s="16" t="s">
        <v>150</v>
      </c>
      <c r="E6" s="16" t="s">
        <v>151</v>
      </c>
      <c r="F6" s="16" t="s">
        <v>17</v>
      </c>
      <c r="G6" s="21" t="s">
        <v>152</v>
      </c>
      <c r="H6" s="18">
        <v>30500</v>
      </c>
      <c r="I6" s="18">
        <v>30500</v>
      </c>
      <c r="J6" s="27"/>
    </row>
    <row r="7" spans="1:10" ht="54" customHeight="1" x14ac:dyDescent="0.25">
      <c r="A7" s="20">
        <v>3.4</v>
      </c>
      <c r="B7" s="230" t="s">
        <v>153</v>
      </c>
      <c r="C7" s="247"/>
      <c r="D7" s="16" t="s">
        <v>154</v>
      </c>
      <c r="E7" s="16" t="s">
        <v>155</v>
      </c>
      <c r="F7" s="16" t="s">
        <v>17</v>
      </c>
      <c r="G7" s="21" t="s">
        <v>156</v>
      </c>
      <c r="H7" s="23">
        <v>0</v>
      </c>
      <c r="I7" s="23">
        <v>0</v>
      </c>
      <c r="J7" s="14"/>
    </row>
    <row r="8" spans="1:10" ht="63.75" customHeight="1" x14ac:dyDescent="0.25">
      <c r="A8" s="20">
        <v>3.5</v>
      </c>
      <c r="B8" s="16" t="s">
        <v>157</v>
      </c>
      <c r="C8" s="247"/>
      <c r="D8" s="16" t="s">
        <v>158</v>
      </c>
      <c r="E8" s="16" t="s">
        <v>159</v>
      </c>
      <c r="F8" s="16" t="s">
        <v>99</v>
      </c>
      <c r="G8" s="17" t="s">
        <v>160</v>
      </c>
      <c r="H8" s="18">
        <v>25220</v>
      </c>
      <c r="I8" s="18">
        <v>25220</v>
      </c>
      <c r="J8" s="27"/>
    </row>
    <row r="9" spans="1:10" ht="69.75" customHeight="1" x14ac:dyDescent="0.25">
      <c r="A9" s="20">
        <v>3.6</v>
      </c>
      <c r="B9" s="14" t="s">
        <v>161</v>
      </c>
      <c r="C9" s="247"/>
      <c r="D9" s="16" t="s">
        <v>162</v>
      </c>
      <c r="E9" s="16" t="s">
        <v>163</v>
      </c>
      <c r="F9" s="16" t="s">
        <v>17</v>
      </c>
      <c r="G9" s="17" t="s">
        <v>164</v>
      </c>
      <c r="H9" s="18">
        <v>12750</v>
      </c>
      <c r="I9" s="23">
        <v>0</v>
      </c>
      <c r="J9" s="14"/>
    </row>
    <row r="10" spans="1:10" ht="134.25" customHeight="1" x14ac:dyDescent="0.25">
      <c r="A10" s="20">
        <v>3.7</v>
      </c>
      <c r="B10" s="14" t="s">
        <v>166</v>
      </c>
      <c r="C10" s="247"/>
      <c r="D10" s="16" t="s">
        <v>167</v>
      </c>
      <c r="E10" s="16" t="s">
        <v>168</v>
      </c>
      <c r="F10" s="16" t="s">
        <v>17</v>
      </c>
      <c r="G10" s="51" t="s">
        <v>169</v>
      </c>
      <c r="H10" s="18">
        <v>7400</v>
      </c>
      <c r="I10" s="23"/>
      <c r="J10" s="14"/>
    </row>
    <row r="11" spans="1:10" ht="77.25" customHeight="1" x14ac:dyDescent="0.25">
      <c r="A11" s="20">
        <v>3.8</v>
      </c>
      <c r="B11" s="14" t="s">
        <v>173</v>
      </c>
      <c r="C11" s="248"/>
      <c r="D11" s="16" t="s">
        <v>174</v>
      </c>
      <c r="E11" s="16" t="s">
        <v>175</v>
      </c>
      <c r="F11" s="16" t="s">
        <v>17</v>
      </c>
      <c r="G11" s="17" t="s">
        <v>176</v>
      </c>
      <c r="H11" s="18">
        <v>14250</v>
      </c>
      <c r="I11" s="23">
        <v>0</v>
      </c>
      <c r="J11" s="14"/>
    </row>
    <row r="12" spans="1:10" ht="140.25" customHeight="1" x14ac:dyDescent="0.25">
      <c r="A12" s="192">
        <v>3.9</v>
      </c>
      <c r="B12" s="16" t="s">
        <v>177</v>
      </c>
      <c r="C12" s="14" t="s">
        <v>77</v>
      </c>
      <c r="D12" s="16" t="s">
        <v>179</v>
      </c>
      <c r="E12" s="16" t="s">
        <v>180</v>
      </c>
      <c r="F12" s="16" t="s">
        <v>17</v>
      </c>
      <c r="G12" s="14" t="s">
        <v>181</v>
      </c>
      <c r="H12" s="23">
        <v>39200</v>
      </c>
      <c r="I12" s="23">
        <v>39200</v>
      </c>
      <c r="J12" s="14"/>
    </row>
    <row r="13" spans="1:10" ht="93" customHeight="1" x14ac:dyDescent="0.25">
      <c r="A13" s="37">
        <v>3.1</v>
      </c>
      <c r="B13" s="14" t="s">
        <v>444</v>
      </c>
      <c r="C13" s="14" t="s">
        <v>125</v>
      </c>
      <c r="D13" s="14" t="s">
        <v>183</v>
      </c>
      <c r="E13" s="14" t="s">
        <v>185</v>
      </c>
      <c r="F13" s="16" t="s">
        <v>17</v>
      </c>
      <c r="G13" s="21" t="s">
        <v>186</v>
      </c>
      <c r="H13" s="18">
        <v>11725</v>
      </c>
      <c r="I13" s="23">
        <v>0</v>
      </c>
      <c r="J13" s="14"/>
    </row>
    <row r="14" spans="1:10" ht="69.75" customHeight="1" x14ac:dyDescent="0.25">
      <c r="A14" s="37">
        <v>3.11</v>
      </c>
      <c r="B14" s="12" t="s">
        <v>188</v>
      </c>
      <c r="C14" s="29"/>
      <c r="D14" s="16" t="s">
        <v>190</v>
      </c>
      <c r="E14" s="16" t="s">
        <v>194</v>
      </c>
      <c r="F14" s="16" t="s">
        <v>195</v>
      </c>
      <c r="G14" s="14" t="s">
        <v>196</v>
      </c>
      <c r="H14" s="30">
        <v>395000</v>
      </c>
      <c r="I14" s="30">
        <v>395000</v>
      </c>
      <c r="J14" s="14" t="s">
        <v>195</v>
      </c>
    </row>
    <row r="15" spans="1:10" ht="24.75" customHeight="1" x14ac:dyDescent="0.25">
      <c r="A15" s="62"/>
      <c r="B15" s="257" t="s">
        <v>198</v>
      </c>
      <c r="C15" s="258"/>
      <c r="D15" s="258"/>
      <c r="E15" s="258"/>
      <c r="F15" s="258"/>
      <c r="G15" s="259"/>
      <c r="H15" s="65">
        <f t="shared" ref="H15:I15" si="0">SUM(H4:H14)</f>
        <v>598705</v>
      </c>
      <c r="I15" s="65">
        <f t="shared" si="0"/>
        <v>550120</v>
      </c>
      <c r="J15" s="65">
        <f>SUM(H15:I15)</f>
        <v>1148825</v>
      </c>
    </row>
    <row r="16" spans="1:10" ht="24.75" customHeight="1" x14ac:dyDescent="0.25">
      <c r="A16" s="216"/>
      <c r="B16" s="229" t="s">
        <v>421</v>
      </c>
      <c r="C16" s="218"/>
      <c r="D16" s="218"/>
      <c r="E16" s="218"/>
      <c r="F16" s="218"/>
      <c r="G16" s="218"/>
      <c r="H16" s="219">
        <v>1077215</v>
      </c>
      <c r="I16" s="219">
        <v>1047260</v>
      </c>
      <c r="J16" s="217"/>
    </row>
    <row r="18" spans="10:10" ht="15" customHeight="1" x14ac:dyDescent="0.25">
      <c r="J18" s="46"/>
    </row>
    <row r="21" spans="10:10" ht="15.75" customHeight="1" x14ac:dyDescent="0.25"/>
    <row r="22" spans="10:10" ht="15.75" customHeight="1" x14ac:dyDescent="0.25"/>
    <row r="23" spans="10:10" ht="15.75" customHeight="1" x14ac:dyDescent="0.25"/>
    <row r="24" spans="10:10" ht="15.75" customHeight="1" x14ac:dyDescent="0.25"/>
    <row r="25" spans="10:10" ht="15.75" customHeight="1" x14ac:dyDescent="0.25"/>
    <row r="26" spans="10:10" ht="15.75" customHeight="1" x14ac:dyDescent="0.25"/>
    <row r="27" spans="10:10" ht="15.75" customHeight="1" x14ac:dyDescent="0.25"/>
    <row r="28" spans="10:10" ht="15.75" customHeight="1" x14ac:dyDescent="0.25"/>
    <row r="29" spans="10:10" ht="15.75" customHeight="1" x14ac:dyDescent="0.25"/>
    <row r="30" spans="10:10" ht="15.75" customHeight="1" x14ac:dyDescent="0.25"/>
    <row r="31" spans="10:10" ht="15.75" customHeight="1" x14ac:dyDescent="0.25"/>
    <row r="32" spans="10:10"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sheetData>
  <mergeCells count="5">
    <mergeCell ref="A1:A2"/>
    <mergeCell ref="B1:J1"/>
    <mergeCell ref="B2:I2"/>
    <mergeCell ref="C4:C11"/>
    <mergeCell ref="B15:G15"/>
  </mergeCells>
  <pageMargins left="0.7" right="0.7" top="0.75" bottom="0.75" header="0" footer="0"/>
  <pageSetup paperSize="9" scale="60" orientation="landscape"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992"/>
  <sheetViews>
    <sheetView workbookViewId="0">
      <selection activeCell="B47" sqref="B47"/>
    </sheetView>
  </sheetViews>
  <sheetFormatPr defaultColWidth="11.25" defaultRowHeight="15" customHeight="1" x14ac:dyDescent="0.25"/>
  <cols>
    <col min="1" max="1" width="5" customWidth="1"/>
    <col min="2" max="2" width="34.625" customWidth="1"/>
    <col min="3" max="3" width="10.125" customWidth="1"/>
    <col min="4" max="4" width="11.625" customWidth="1"/>
    <col min="5" max="5" width="5.75" customWidth="1"/>
    <col min="6" max="6" width="6.75" customWidth="1"/>
    <col min="7" max="8" width="10.125" bestFit="1" customWidth="1"/>
    <col min="9" max="9" width="15.5" customWidth="1"/>
    <col min="10" max="10" width="9.5" customWidth="1"/>
    <col min="11" max="11" width="8" customWidth="1"/>
  </cols>
  <sheetData>
    <row r="1" spans="1:11" ht="14.25" customHeight="1" x14ac:dyDescent="0.25">
      <c r="A1" s="307" t="s">
        <v>410</v>
      </c>
      <c r="B1" s="308"/>
      <c r="C1" s="309"/>
      <c r="D1" s="52"/>
      <c r="E1" s="52"/>
      <c r="F1" s="53"/>
      <c r="G1" s="54"/>
      <c r="H1" s="53"/>
      <c r="I1" s="55"/>
      <c r="J1" s="56"/>
      <c r="K1" s="57"/>
    </row>
    <row r="2" spans="1:11" ht="35.25" customHeight="1" x14ac:dyDescent="0.25">
      <c r="A2" s="58" t="s">
        <v>184</v>
      </c>
      <c r="B2" s="59" t="s">
        <v>189</v>
      </c>
      <c r="C2" s="59" t="s">
        <v>191</v>
      </c>
      <c r="D2" s="59" t="s">
        <v>192</v>
      </c>
      <c r="E2" s="61" t="s">
        <v>193</v>
      </c>
      <c r="F2" s="63" t="s">
        <v>197</v>
      </c>
      <c r="G2" s="63" t="s">
        <v>199</v>
      </c>
      <c r="H2" s="63" t="s">
        <v>200</v>
      </c>
      <c r="I2" s="64" t="s">
        <v>201</v>
      </c>
      <c r="J2" s="66" t="s">
        <v>202</v>
      </c>
      <c r="K2" s="67"/>
    </row>
    <row r="3" spans="1:11" ht="14.25" customHeight="1" x14ac:dyDescent="0.25">
      <c r="A3" s="68">
        <v>1</v>
      </c>
      <c r="B3" s="310" t="s">
        <v>203</v>
      </c>
      <c r="C3" s="258"/>
      <c r="D3" s="258"/>
      <c r="E3" s="258"/>
      <c r="F3" s="258"/>
      <c r="G3" s="258"/>
      <c r="H3" s="258"/>
      <c r="I3" s="259"/>
      <c r="J3" s="69"/>
      <c r="K3" s="57"/>
    </row>
    <row r="4" spans="1:11" ht="27.75" customHeight="1" x14ac:dyDescent="0.25">
      <c r="A4" s="70">
        <v>1.1000000000000001</v>
      </c>
      <c r="B4" s="288" t="s">
        <v>423</v>
      </c>
      <c r="C4" s="311"/>
      <c r="D4" s="311"/>
      <c r="E4" s="311"/>
      <c r="F4" s="311"/>
      <c r="G4" s="311"/>
      <c r="H4" s="311"/>
      <c r="I4" s="312"/>
      <c r="J4" s="71"/>
      <c r="K4" s="72"/>
    </row>
    <row r="5" spans="1:11" ht="14.25" customHeight="1" x14ac:dyDescent="0.25">
      <c r="A5" s="73"/>
      <c r="B5" s="74" t="s">
        <v>206</v>
      </c>
      <c r="C5" s="75">
        <v>2</v>
      </c>
      <c r="D5" s="75">
        <v>30</v>
      </c>
      <c r="E5" s="76">
        <v>1</v>
      </c>
      <c r="F5" s="77">
        <v>100</v>
      </c>
      <c r="G5" s="78">
        <f t="shared" ref="G5:G7" si="0">C5*D5*E5*F5</f>
        <v>6000</v>
      </c>
      <c r="H5" s="77"/>
      <c r="I5" s="79">
        <f t="shared" ref="I5:I7" si="1">G5+H5</f>
        <v>6000</v>
      </c>
      <c r="J5" s="71"/>
      <c r="K5" s="72"/>
    </row>
    <row r="6" spans="1:11" ht="14.25" customHeight="1" x14ac:dyDescent="0.25">
      <c r="A6" s="73"/>
      <c r="B6" s="80" t="s">
        <v>209</v>
      </c>
      <c r="C6" s="75">
        <v>2</v>
      </c>
      <c r="D6" s="75">
        <v>1</v>
      </c>
      <c r="E6" s="76">
        <v>100</v>
      </c>
      <c r="F6" s="77">
        <v>45</v>
      </c>
      <c r="G6" s="78">
        <f t="shared" si="0"/>
        <v>9000</v>
      </c>
      <c r="H6" s="77"/>
      <c r="I6" s="79">
        <f t="shared" si="1"/>
        <v>9000</v>
      </c>
      <c r="J6" s="71"/>
      <c r="K6" s="72"/>
    </row>
    <row r="7" spans="1:11" ht="14.25" customHeight="1" x14ac:dyDescent="0.25">
      <c r="A7" s="73"/>
      <c r="B7" s="74" t="s">
        <v>211</v>
      </c>
      <c r="C7" s="75">
        <v>2</v>
      </c>
      <c r="D7" s="75">
        <v>1</v>
      </c>
      <c r="E7" s="76">
        <v>200</v>
      </c>
      <c r="F7" s="77">
        <v>20</v>
      </c>
      <c r="G7" s="78">
        <f t="shared" si="0"/>
        <v>8000</v>
      </c>
      <c r="H7" s="77"/>
      <c r="I7" s="79">
        <f t="shared" si="1"/>
        <v>8000</v>
      </c>
      <c r="J7" s="71"/>
      <c r="K7" s="72"/>
    </row>
    <row r="8" spans="1:11" ht="14.25" customHeight="1" x14ac:dyDescent="0.25">
      <c r="A8" s="73"/>
      <c r="B8" s="286" t="s">
        <v>213</v>
      </c>
      <c r="C8" s="258"/>
      <c r="D8" s="258"/>
      <c r="E8" s="258"/>
      <c r="F8" s="259"/>
      <c r="G8" s="81">
        <f>SUM(G5:G7)</f>
        <v>23000</v>
      </c>
      <c r="H8" s="82">
        <f t="shared" ref="H8:I8" si="2">SUM(H5:H7)</f>
        <v>0</v>
      </c>
      <c r="I8" s="81">
        <f t="shared" si="2"/>
        <v>23000</v>
      </c>
      <c r="J8" s="71"/>
      <c r="K8" s="72"/>
    </row>
    <row r="9" spans="1:11" ht="14.25" customHeight="1" x14ac:dyDescent="0.25">
      <c r="A9" s="70">
        <v>1.2</v>
      </c>
      <c r="B9" s="313" t="s">
        <v>215</v>
      </c>
      <c r="C9" s="258"/>
      <c r="D9" s="258"/>
      <c r="E9" s="258"/>
      <c r="F9" s="258"/>
      <c r="G9" s="258"/>
      <c r="H9" s="258"/>
      <c r="I9" s="259"/>
      <c r="J9" s="71"/>
      <c r="K9" s="72"/>
    </row>
    <row r="10" spans="1:11" ht="14.25" customHeight="1" x14ac:dyDescent="0.25">
      <c r="A10" s="83"/>
      <c r="B10" s="74" t="s">
        <v>206</v>
      </c>
      <c r="C10" s="75">
        <v>2</v>
      </c>
      <c r="D10" s="75">
        <v>50</v>
      </c>
      <c r="E10" s="76">
        <v>1</v>
      </c>
      <c r="F10" s="77">
        <v>200</v>
      </c>
      <c r="G10" s="78">
        <f t="shared" ref="G10:G16" si="3">C10*D10*E10*F10</f>
        <v>20000</v>
      </c>
      <c r="H10" s="77"/>
      <c r="I10" s="79">
        <f t="shared" ref="I10:I16" si="4">G10+H10</f>
        <v>20000</v>
      </c>
      <c r="J10" s="71"/>
      <c r="K10" s="72"/>
    </row>
    <row r="11" spans="1:11" ht="14.25" customHeight="1" x14ac:dyDescent="0.25">
      <c r="A11" s="73"/>
      <c r="B11" s="80" t="s">
        <v>217</v>
      </c>
      <c r="C11" s="75"/>
      <c r="D11" s="75"/>
      <c r="E11" s="76">
        <v>1</v>
      </c>
      <c r="F11" s="77"/>
      <c r="G11" s="78">
        <f t="shared" si="3"/>
        <v>0</v>
      </c>
      <c r="H11" s="77"/>
      <c r="I11" s="79">
        <f t="shared" si="4"/>
        <v>0</v>
      </c>
      <c r="J11" s="71"/>
      <c r="K11" s="72"/>
    </row>
    <row r="12" spans="1:11" ht="14.25" customHeight="1" x14ac:dyDescent="0.25">
      <c r="A12" s="73"/>
      <c r="B12" s="74" t="s">
        <v>218</v>
      </c>
      <c r="C12" s="75">
        <v>1</v>
      </c>
      <c r="D12" s="75">
        <v>1</v>
      </c>
      <c r="E12" s="76">
        <v>30</v>
      </c>
      <c r="F12" s="77">
        <v>45</v>
      </c>
      <c r="G12" s="78">
        <f t="shared" si="3"/>
        <v>1350</v>
      </c>
      <c r="H12" s="77"/>
      <c r="I12" s="79">
        <f t="shared" si="4"/>
        <v>1350</v>
      </c>
      <c r="J12" s="71"/>
      <c r="K12" s="72"/>
    </row>
    <row r="13" spans="1:11" ht="14.25" customHeight="1" x14ac:dyDescent="0.25">
      <c r="A13" s="73"/>
      <c r="B13" s="74" t="s">
        <v>219</v>
      </c>
      <c r="C13" s="75">
        <v>1</v>
      </c>
      <c r="D13" s="75">
        <v>1</v>
      </c>
      <c r="E13" s="76">
        <v>30</v>
      </c>
      <c r="F13" s="77">
        <v>20</v>
      </c>
      <c r="G13" s="78">
        <f t="shared" si="3"/>
        <v>600</v>
      </c>
      <c r="H13" s="77"/>
      <c r="I13" s="79">
        <f t="shared" si="4"/>
        <v>600</v>
      </c>
      <c r="J13" s="71"/>
      <c r="K13" s="72"/>
    </row>
    <row r="14" spans="1:11" ht="14.25" customHeight="1" x14ac:dyDescent="0.25">
      <c r="A14" s="73"/>
      <c r="B14" s="74" t="s">
        <v>220</v>
      </c>
      <c r="C14" s="75">
        <v>1</v>
      </c>
      <c r="D14" s="75">
        <v>1</v>
      </c>
      <c r="E14" s="76">
        <v>1</v>
      </c>
      <c r="F14" s="77">
        <v>300</v>
      </c>
      <c r="G14" s="78">
        <f t="shared" si="3"/>
        <v>300</v>
      </c>
      <c r="H14" s="77"/>
      <c r="I14" s="79">
        <f t="shared" si="4"/>
        <v>300</v>
      </c>
      <c r="J14" s="71"/>
      <c r="K14" s="72"/>
    </row>
    <row r="15" spans="1:11" ht="14.25" customHeight="1" x14ac:dyDescent="0.25">
      <c r="A15" s="73"/>
      <c r="B15" s="80" t="s">
        <v>209</v>
      </c>
      <c r="C15" s="75"/>
      <c r="D15" s="75"/>
      <c r="E15" s="76">
        <v>1</v>
      </c>
      <c r="F15" s="77"/>
      <c r="G15" s="78">
        <f t="shared" si="3"/>
        <v>0</v>
      </c>
      <c r="H15" s="77"/>
      <c r="I15" s="79">
        <f t="shared" si="4"/>
        <v>0</v>
      </c>
      <c r="J15" s="71"/>
      <c r="K15" s="72"/>
    </row>
    <row r="16" spans="1:11" ht="14.25" customHeight="1" x14ac:dyDescent="0.25">
      <c r="A16" s="73"/>
      <c r="B16" s="74" t="s">
        <v>221</v>
      </c>
      <c r="C16" s="75">
        <v>1</v>
      </c>
      <c r="D16" s="75">
        <v>1</v>
      </c>
      <c r="E16" s="76">
        <v>100</v>
      </c>
      <c r="F16" s="77">
        <v>30</v>
      </c>
      <c r="G16" s="78">
        <f t="shared" si="3"/>
        <v>3000</v>
      </c>
      <c r="H16" s="77"/>
      <c r="I16" s="79">
        <f t="shared" si="4"/>
        <v>3000</v>
      </c>
      <c r="J16" s="71"/>
      <c r="K16" s="72"/>
    </row>
    <row r="17" spans="1:11" ht="14.25" customHeight="1" x14ac:dyDescent="0.25">
      <c r="A17" s="73"/>
      <c r="B17" s="286" t="s">
        <v>213</v>
      </c>
      <c r="C17" s="258"/>
      <c r="D17" s="258"/>
      <c r="E17" s="258"/>
      <c r="F17" s="259"/>
      <c r="G17" s="81">
        <f t="shared" ref="G17:I17" si="5">SUM(G10:G16)</f>
        <v>25250</v>
      </c>
      <c r="H17" s="82">
        <f t="shared" si="5"/>
        <v>0</v>
      </c>
      <c r="I17" s="85">
        <f t="shared" si="5"/>
        <v>25250</v>
      </c>
      <c r="J17" s="71"/>
      <c r="K17" s="72"/>
    </row>
    <row r="18" spans="1:11" ht="14.25" customHeight="1" x14ac:dyDescent="0.25">
      <c r="A18" s="86">
        <v>1.3</v>
      </c>
      <c r="B18" s="303" t="s">
        <v>441</v>
      </c>
      <c r="C18" s="304"/>
      <c r="D18" s="304"/>
      <c r="E18" s="304"/>
      <c r="F18" s="304"/>
      <c r="G18" s="304"/>
      <c r="H18" s="304"/>
      <c r="I18" s="305"/>
      <c r="J18" s="71"/>
      <c r="K18" s="72"/>
    </row>
    <row r="19" spans="1:11" ht="14.25" customHeight="1" x14ac:dyDescent="0.25">
      <c r="A19" s="87"/>
      <c r="B19" s="88" t="s">
        <v>222</v>
      </c>
      <c r="C19" s="75"/>
      <c r="D19" s="75"/>
      <c r="E19" s="76"/>
      <c r="F19" s="89"/>
      <c r="G19" s="90"/>
      <c r="H19" s="89"/>
      <c r="I19" s="91"/>
      <c r="J19" s="71"/>
      <c r="K19" s="72"/>
    </row>
    <row r="20" spans="1:11" ht="14.25" customHeight="1" x14ac:dyDescent="0.25">
      <c r="A20" s="73"/>
      <c r="B20" s="74" t="s">
        <v>206</v>
      </c>
      <c r="C20" s="75">
        <v>2</v>
      </c>
      <c r="D20" s="75">
        <v>20</v>
      </c>
      <c r="E20" s="76">
        <v>1</v>
      </c>
      <c r="F20" s="77">
        <v>125</v>
      </c>
      <c r="G20" s="78">
        <f t="shared" ref="G20:G21" si="6">C20*D20*E20*F20</f>
        <v>5000</v>
      </c>
      <c r="H20" s="77">
        <v>0</v>
      </c>
      <c r="I20" s="79">
        <f t="shared" ref="I20:I22" si="7">G20+H20</f>
        <v>5000</v>
      </c>
      <c r="J20" s="71"/>
      <c r="K20" s="72"/>
    </row>
    <row r="21" spans="1:11" ht="14.25" customHeight="1" x14ac:dyDescent="0.25">
      <c r="A21" s="73"/>
      <c r="B21" s="80" t="s">
        <v>223</v>
      </c>
      <c r="C21" s="75"/>
      <c r="D21" s="75"/>
      <c r="E21" s="76">
        <v>1</v>
      </c>
      <c r="F21" s="77"/>
      <c r="G21" s="78">
        <f t="shared" si="6"/>
        <v>0</v>
      </c>
      <c r="H21" s="77">
        <f t="shared" ref="H21:H22" si="8">C21*D21*E21*F21</f>
        <v>0</v>
      </c>
      <c r="I21" s="79">
        <f t="shared" si="7"/>
        <v>0</v>
      </c>
      <c r="J21" s="71"/>
      <c r="K21" s="72"/>
    </row>
    <row r="22" spans="1:11" ht="14.25" customHeight="1" x14ac:dyDescent="0.25">
      <c r="A22" s="73"/>
      <c r="B22" s="74" t="s">
        <v>206</v>
      </c>
      <c r="C22" s="75">
        <v>2</v>
      </c>
      <c r="D22" s="75">
        <v>20</v>
      </c>
      <c r="E22" s="76">
        <v>1</v>
      </c>
      <c r="F22" s="77">
        <v>125</v>
      </c>
      <c r="G22" s="78">
        <v>0</v>
      </c>
      <c r="H22" s="77">
        <f t="shared" si="8"/>
        <v>5000</v>
      </c>
      <c r="I22" s="79">
        <f t="shared" si="7"/>
        <v>5000</v>
      </c>
      <c r="J22" s="71"/>
      <c r="K22" s="72"/>
    </row>
    <row r="23" spans="1:11" ht="14.25" customHeight="1" x14ac:dyDescent="0.25">
      <c r="A23" s="92"/>
      <c r="B23" s="299" t="s">
        <v>213</v>
      </c>
      <c r="C23" s="258"/>
      <c r="D23" s="258"/>
      <c r="E23" s="258"/>
      <c r="F23" s="259"/>
      <c r="G23" s="93">
        <f t="shared" ref="G23:I23" si="9">SUM(G20:G22)</f>
        <v>5000</v>
      </c>
      <c r="H23" s="94">
        <f t="shared" si="9"/>
        <v>5000</v>
      </c>
      <c r="I23" s="93">
        <f t="shared" si="9"/>
        <v>10000</v>
      </c>
      <c r="J23" s="71"/>
      <c r="K23" s="72"/>
    </row>
    <row r="24" spans="1:11" ht="14.25" customHeight="1" x14ac:dyDescent="0.25">
      <c r="A24" s="70">
        <v>1.4</v>
      </c>
      <c r="B24" s="306" t="s">
        <v>224</v>
      </c>
      <c r="C24" s="258"/>
      <c r="D24" s="258"/>
      <c r="E24" s="258"/>
      <c r="F24" s="258"/>
      <c r="G24" s="258"/>
      <c r="H24" s="258"/>
      <c r="I24" s="259"/>
      <c r="J24" s="95"/>
      <c r="K24" s="72"/>
    </row>
    <row r="25" spans="1:11" ht="14.25" customHeight="1" x14ac:dyDescent="0.25">
      <c r="A25" s="73"/>
      <c r="B25" s="74" t="s">
        <v>206</v>
      </c>
      <c r="C25" s="75">
        <v>1</v>
      </c>
      <c r="D25" s="75">
        <v>30</v>
      </c>
      <c r="E25" s="76">
        <v>1</v>
      </c>
      <c r="F25" s="77">
        <v>200</v>
      </c>
      <c r="G25" s="78">
        <f t="shared" ref="G25:G27" si="10">C25*D25*E25*F25</f>
        <v>6000</v>
      </c>
      <c r="H25" s="77"/>
      <c r="I25" s="79">
        <f t="shared" ref="I25:I27" si="11">G25+H25</f>
        <v>6000</v>
      </c>
      <c r="J25" s="71"/>
      <c r="K25" s="72"/>
    </row>
    <row r="26" spans="1:11" ht="14.25" customHeight="1" x14ac:dyDescent="0.25">
      <c r="A26" s="73"/>
      <c r="B26" s="74" t="s">
        <v>225</v>
      </c>
      <c r="C26" s="75">
        <v>1</v>
      </c>
      <c r="D26" s="75">
        <v>10</v>
      </c>
      <c r="E26" s="76">
        <v>1</v>
      </c>
      <c r="F26" s="77">
        <v>150</v>
      </c>
      <c r="G26" s="78">
        <f t="shared" si="10"/>
        <v>1500</v>
      </c>
      <c r="H26" s="77"/>
      <c r="I26" s="79">
        <f t="shared" si="11"/>
        <v>1500</v>
      </c>
      <c r="J26" s="71"/>
      <c r="K26" s="72"/>
    </row>
    <row r="27" spans="1:11" ht="14.25" customHeight="1" x14ac:dyDescent="0.25">
      <c r="A27" s="73"/>
      <c r="B27" s="74" t="s">
        <v>226</v>
      </c>
      <c r="C27" s="75">
        <v>1</v>
      </c>
      <c r="D27" s="75">
        <v>50</v>
      </c>
      <c r="E27" s="76">
        <v>1</v>
      </c>
      <c r="F27" s="77">
        <v>50</v>
      </c>
      <c r="G27" s="78">
        <f t="shared" si="10"/>
        <v>2500</v>
      </c>
      <c r="H27" s="77"/>
      <c r="I27" s="79">
        <f t="shared" si="11"/>
        <v>2500</v>
      </c>
      <c r="J27" s="71"/>
      <c r="K27" s="72"/>
    </row>
    <row r="28" spans="1:11" ht="14.25" customHeight="1" x14ac:dyDescent="0.25">
      <c r="A28" s="92"/>
      <c r="B28" s="286" t="s">
        <v>213</v>
      </c>
      <c r="C28" s="258"/>
      <c r="D28" s="258"/>
      <c r="E28" s="258"/>
      <c r="F28" s="259"/>
      <c r="G28" s="81">
        <f t="shared" ref="G28:I28" si="12">SUM(G25:G27)</f>
        <v>10000</v>
      </c>
      <c r="H28" s="82">
        <f t="shared" si="12"/>
        <v>0</v>
      </c>
      <c r="I28" s="81">
        <f t="shared" si="12"/>
        <v>10000</v>
      </c>
      <c r="J28" s="71"/>
      <c r="K28" s="72"/>
    </row>
    <row r="29" spans="1:11" ht="14.25" customHeight="1" x14ac:dyDescent="0.25">
      <c r="A29" s="96">
        <v>1.5</v>
      </c>
      <c r="B29" s="301" t="s">
        <v>227</v>
      </c>
      <c r="C29" s="258"/>
      <c r="D29" s="258"/>
      <c r="E29" s="258"/>
      <c r="F29" s="258"/>
      <c r="G29" s="258"/>
      <c r="H29" s="258"/>
      <c r="I29" s="259"/>
      <c r="J29" s="71"/>
      <c r="K29" s="72"/>
    </row>
    <row r="30" spans="1:11" ht="14.25" customHeight="1" x14ac:dyDescent="0.25">
      <c r="A30" s="73"/>
      <c r="B30" s="80" t="s">
        <v>228</v>
      </c>
      <c r="C30" s="75"/>
      <c r="D30" s="75"/>
      <c r="E30" s="76"/>
      <c r="F30" s="77"/>
      <c r="G30" s="78"/>
      <c r="H30" s="77"/>
      <c r="I30" s="79"/>
      <c r="J30" s="97"/>
      <c r="K30" s="72"/>
    </row>
    <row r="31" spans="1:11" ht="14.25" customHeight="1" x14ac:dyDescent="0.25">
      <c r="A31" s="73"/>
      <c r="B31" s="74" t="s">
        <v>218</v>
      </c>
      <c r="C31" s="75">
        <v>4</v>
      </c>
      <c r="D31" s="75">
        <v>20</v>
      </c>
      <c r="E31" s="76">
        <v>1</v>
      </c>
      <c r="F31" s="77">
        <v>45</v>
      </c>
      <c r="G31" s="78">
        <f t="shared" ref="G31:G35" si="13">C31*D31*E31*F31</f>
        <v>3600</v>
      </c>
      <c r="H31" s="77">
        <f t="shared" ref="H31:H35" si="14">C31*D31*E31*F31</f>
        <v>3600</v>
      </c>
      <c r="I31" s="79">
        <f t="shared" ref="I31:I35" si="15">G31+H31</f>
        <v>7200</v>
      </c>
      <c r="J31" s="97"/>
      <c r="K31" s="72"/>
    </row>
    <row r="32" spans="1:11" ht="14.25" customHeight="1" x14ac:dyDescent="0.25">
      <c r="A32" s="73"/>
      <c r="B32" s="74" t="s">
        <v>229</v>
      </c>
      <c r="C32" s="75">
        <v>1</v>
      </c>
      <c r="D32" s="75">
        <v>20</v>
      </c>
      <c r="E32" s="76">
        <v>1</v>
      </c>
      <c r="F32" s="77">
        <v>30</v>
      </c>
      <c r="G32" s="78">
        <f t="shared" si="13"/>
        <v>600</v>
      </c>
      <c r="H32" s="77">
        <f t="shared" si="14"/>
        <v>600</v>
      </c>
      <c r="I32" s="79">
        <f t="shared" si="15"/>
        <v>1200</v>
      </c>
      <c r="J32" s="97"/>
      <c r="K32" s="72"/>
    </row>
    <row r="33" spans="1:11" ht="14.25" customHeight="1" x14ac:dyDescent="0.25">
      <c r="A33" s="73"/>
      <c r="B33" s="74" t="s">
        <v>220</v>
      </c>
      <c r="C33" s="75">
        <v>1</v>
      </c>
      <c r="D33" s="75">
        <v>1</v>
      </c>
      <c r="E33" s="76">
        <v>1</v>
      </c>
      <c r="F33" s="77">
        <v>350</v>
      </c>
      <c r="G33" s="78">
        <f t="shared" si="13"/>
        <v>350</v>
      </c>
      <c r="H33" s="77">
        <f t="shared" si="14"/>
        <v>350</v>
      </c>
      <c r="I33" s="79">
        <f t="shared" si="15"/>
        <v>700</v>
      </c>
      <c r="J33" s="71"/>
      <c r="K33" s="72"/>
    </row>
    <row r="34" spans="1:11" ht="14.25" customHeight="1" x14ac:dyDescent="0.25">
      <c r="A34" s="73"/>
      <c r="B34" s="74" t="s">
        <v>225</v>
      </c>
      <c r="C34" s="75">
        <v>4</v>
      </c>
      <c r="D34" s="75">
        <v>1</v>
      </c>
      <c r="E34" s="76">
        <v>1</v>
      </c>
      <c r="F34" s="77">
        <v>50</v>
      </c>
      <c r="G34" s="78">
        <f t="shared" si="13"/>
        <v>200</v>
      </c>
      <c r="H34" s="77">
        <f t="shared" si="14"/>
        <v>200</v>
      </c>
      <c r="I34" s="79">
        <f t="shared" si="15"/>
        <v>400</v>
      </c>
      <c r="J34" s="71"/>
      <c r="K34" s="72"/>
    </row>
    <row r="35" spans="1:11" ht="14.25" customHeight="1" x14ac:dyDescent="0.25">
      <c r="A35" s="73"/>
      <c r="B35" s="74" t="s">
        <v>230</v>
      </c>
      <c r="C35" s="75">
        <v>1</v>
      </c>
      <c r="D35" s="75">
        <v>1</v>
      </c>
      <c r="E35" s="76">
        <v>1</v>
      </c>
      <c r="F35" s="77">
        <v>250</v>
      </c>
      <c r="G35" s="78">
        <f t="shared" si="13"/>
        <v>250</v>
      </c>
      <c r="H35" s="77">
        <f t="shared" si="14"/>
        <v>250</v>
      </c>
      <c r="I35" s="79">
        <f t="shared" si="15"/>
        <v>500</v>
      </c>
      <c r="J35" s="71"/>
      <c r="K35" s="72"/>
    </row>
    <row r="36" spans="1:11" ht="14.25" customHeight="1" x14ac:dyDescent="0.25">
      <c r="A36" s="92"/>
      <c r="B36" s="299" t="s">
        <v>213</v>
      </c>
      <c r="C36" s="258"/>
      <c r="D36" s="258"/>
      <c r="E36" s="258"/>
      <c r="F36" s="259"/>
      <c r="G36" s="93">
        <f t="shared" ref="G36:I36" si="16">SUM(G30:G35)</f>
        <v>5000</v>
      </c>
      <c r="H36" s="94">
        <f t="shared" si="16"/>
        <v>5000</v>
      </c>
      <c r="I36" s="93">
        <f t="shared" si="16"/>
        <v>10000</v>
      </c>
      <c r="J36" s="71"/>
      <c r="K36" s="72"/>
    </row>
    <row r="37" spans="1:11" ht="14.25" customHeight="1" x14ac:dyDescent="0.25">
      <c r="A37" s="70">
        <v>1.6</v>
      </c>
      <c r="B37" s="287" t="s">
        <v>442</v>
      </c>
      <c r="C37" s="258"/>
      <c r="D37" s="258"/>
      <c r="E37" s="258"/>
      <c r="F37" s="258"/>
      <c r="G37" s="258"/>
      <c r="H37" s="258"/>
      <c r="I37" s="259"/>
      <c r="J37" s="71"/>
      <c r="K37" s="72"/>
    </row>
    <row r="38" spans="1:11" ht="14.25" customHeight="1" x14ac:dyDescent="0.25">
      <c r="A38" s="73"/>
      <c r="B38" s="88" t="s">
        <v>225</v>
      </c>
      <c r="C38" s="75">
        <v>2</v>
      </c>
      <c r="D38" s="75">
        <v>1</v>
      </c>
      <c r="E38" s="76">
        <v>1</v>
      </c>
      <c r="F38" s="77">
        <v>100</v>
      </c>
      <c r="G38" s="78">
        <f>C38*D38*E38*F38</f>
        <v>200</v>
      </c>
      <c r="H38" s="77">
        <f>C38*D38*E38*F38</f>
        <v>200</v>
      </c>
      <c r="I38" s="79">
        <f t="shared" ref="I38:I41" si="17">G38+H38</f>
        <v>400</v>
      </c>
      <c r="J38" s="97"/>
      <c r="K38" s="72"/>
    </row>
    <row r="39" spans="1:11" ht="14.25" customHeight="1" x14ac:dyDescent="0.25">
      <c r="A39" s="73"/>
      <c r="B39" s="74" t="s">
        <v>231</v>
      </c>
      <c r="C39" s="75">
        <v>2</v>
      </c>
      <c r="D39" s="75">
        <v>1</v>
      </c>
      <c r="E39" s="76">
        <v>20</v>
      </c>
      <c r="F39" s="77">
        <v>45</v>
      </c>
      <c r="G39" s="78">
        <f t="shared" ref="G39:G40" si="18">C39*D39*E39*F39/2</f>
        <v>900</v>
      </c>
      <c r="H39" s="77">
        <f t="shared" ref="H39:H40" si="19">C39*D39*E39*F39/2</f>
        <v>900</v>
      </c>
      <c r="I39" s="79">
        <f t="shared" si="17"/>
        <v>1800</v>
      </c>
      <c r="J39" s="97"/>
      <c r="K39" s="72"/>
    </row>
    <row r="40" spans="1:11" ht="25.5" x14ac:dyDescent="0.25">
      <c r="A40" s="73"/>
      <c r="B40" s="74" t="s">
        <v>232</v>
      </c>
      <c r="C40" s="75">
        <v>2</v>
      </c>
      <c r="D40" s="75">
        <v>1</v>
      </c>
      <c r="E40" s="76">
        <v>100</v>
      </c>
      <c r="F40" s="77">
        <v>30</v>
      </c>
      <c r="G40" s="78">
        <f t="shared" si="18"/>
        <v>3000</v>
      </c>
      <c r="H40" s="77">
        <f t="shared" si="19"/>
        <v>3000</v>
      </c>
      <c r="I40" s="79">
        <f t="shared" si="17"/>
        <v>6000</v>
      </c>
      <c r="J40" s="97"/>
      <c r="K40" s="72"/>
    </row>
    <row r="41" spans="1:11" ht="14.25" customHeight="1" x14ac:dyDescent="0.25">
      <c r="A41" s="73"/>
      <c r="B41" s="74" t="s">
        <v>233</v>
      </c>
      <c r="C41" s="75">
        <v>2</v>
      </c>
      <c r="D41" s="75">
        <v>1</v>
      </c>
      <c r="E41" s="76">
        <v>1</v>
      </c>
      <c r="F41" s="77">
        <v>450</v>
      </c>
      <c r="G41" s="78">
        <f>C41*D41*E41*F41</f>
        <v>900</v>
      </c>
      <c r="H41" s="77">
        <f>C41*D41*E41*F41</f>
        <v>900</v>
      </c>
      <c r="I41" s="79">
        <f t="shared" si="17"/>
        <v>1800</v>
      </c>
      <c r="J41" s="97"/>
      <c r="K41" s="72"/>
    </row>
    <row r="42" spans="1:11" ht="14.25" customHeight="1" x14ac:dyDescent="0.25">
      <c r="A42" s="92"/>
      <c r="B42" s="299" t="s">
        <v>213</v>
      </c>
      <c r="C42" s="258"/>
      <c r="D42" s="258"/>
      <c r="E42" s="258"/>
      <c r="F42" s="259"/>
      <c r="G42" s="93">
        <f t="shared" ref="G42:I42" si="20">SUM(G38:G41)</f>
        <v>5000</v>
      </c>
      <c r="H42" s="94">
        <f t="shared" si="20"/>
        <v>5000</v>
      </c>
      <c r="I42" s="93">
        <f t="shared" si="20"/>
        <v>10000</v>
      </c>
      <c r="J42" s="71"/>
      <c r="K42" s="72"/>
    </row>
    <row r="43" spans="1:11" ht="14.25" customHeight="1" x14ac:dyDescent="0.25">
      <c r="A43" s="70">
        <v>1.7</v>
      </c>
      <c r="B43" s="302" t="s">
        <v>234</v>
      </c>
      <c r="C43" s="258"/>
      <c r="D43" s="258"/>
      <c r="E43" s="258"/>
      <c r="F43" s="258"/>
      <c r="G43" s="258"/>
      <c r="H43" s="258"/>
      <c r="I43" s="259"/>
      <c r="J43" s="71"/>
      <c r="K43" s="72"/>
    </row>
    <row r="44" spans="1:11" ht="14.25" customHeight="1" x14ac:dyDescent="0.25">
      <c r="A44" s="73"/>
      <c r="B44" s="74" t="s">
        <v>206</v>
      </c>
      <c r="C44" s="75">
        <v>2</v>
      </c>
      <c r="D44" s="75">
        <v>1</v>
      </c>
      <c r="E44" s="76">
        <v>20</v>
      </c>
      <c r="F44" s="77">
        <v>100</v>
      </c>
      <c r="G44" s="78">
        <f>C44*D44*E44*F44</f>
        <v>4000</v>
      </c>
      <c r="H44" s="77"/>
      <c r="I44" s="79">
        <f>G44+H44</f>
        <v>4000</v>
      </c>
      <c r="J44" s="97"/>
      <c r="K44" s="72"/>
    </row>
    <row r="45" spans="1:11" ht="14.25" customHeight="1" x14ac:dyDescent="0.25">
      <c r="A45" s="92"/>
      <c r="B45" s="299" t="s">
        <v>213</v>
      </c>
      <c r="C45" s="258"/>
      <c r="D45" s="258"/>
      <c r="E45" s="258"/>
      <c r="F45" s="259"/>
      <c r="G45" s="93">
        <f t="shared" ref="G45:I45" si="21">SUM(G44)</f>
        <v>4000</v>
      </c>
      <c r="H45" s="94">
        <f t="shared" si="21"/>
        <v>0</v>
      </c>
      <c r="I45" s="93">
        <f t="shared" si="21"/>
        <v>4000</v>
      </c>
      <c r="J45" s="71"/>
      <c r="K45" s="72"/>
    </row>
    <row r="46" spans="1:11" ht="14.25" customHeight="1" x14ac:dyDescent="0.25">
      <c r="A46" s="98">
        <v>1.8</v>
      </c>
      <c r="B46" s="300" t="s">
        <v>443</v>
      </c>
      <c r="C46" s="258"/>
      <c r="D46" s="258"/>
      <c r="E46" s="258"/>
      <c r="F46" s="258"/>
      <c r="G46" s="258"/>
      <c r="H46" s="258"/>
      <c r="I46" s="259"/>
      <c r="J46" s="99"/>
      <c r="K46" s="72"/>
    </row>
    <row r="47" spans="1:11" ht="14.25" customHeight="1" x14ac:dyDescent="0.25">
      <c r="A47" s="100"/>
      <c r="B47" s="74" t="s">
        <v>206</v>
      </c>
      <c r="C47" s="75">
        <v>2</v>
      </c>
      <c r="D47" s="76">
        <v>1</v>
      </c>
      <c r="E47" s="77">
        <v>30</v>
      </c>
      <c r="F47" s="77">
        <v>200</v>
      </c>
      <c r="G47" s="78">
        <f t="shared" ref="G47:G48" si="22">C47*D47*E47*F47</f>
        <v>12000</v>
      </c>
      <c r="H47" s="101">
        <v>0</v>
      </c>
      <c r="I47" s="102">
        <f t="shared" ref="I47:I48" si="23">G47+H47</f>
        <v>12000</v>
      </c>
      <c r="J47" s="99"/>
      <c r="K47" s="72"/>
    </row>
    <row r="48" spans="1:11" ht="14.25" customHeight="1" x14ac:dyDescent="0.25">
      <c r="A48" s="100"/>
      <c r="B48" s="74" t="s">
        <v>235</v>
      </c>
      <c r="C48" s="75">
        <v>1</v>
      </c>
      <c r="D48" s="76">
        <v>1</v>
      </c>
      <c r="E48" s="77">
        <v>50</v>
      </c>
      <c r="F48" s="77">
        <v>40</v>
      </c>
      <c r="G48" s="78">
        <f t="shared" si="22"/>
        <v>2000</v>
      </c>
      <c r="H48" s="101"/>
      <c r="I48" s="102">
        <f t="shared" si="23"/>
        <v>2000</v>
      </c>
      <c r="J48" s="99"/>
      <c r="K48" s="72"/>
    </row>
    <row r="49" spans="1:11" ht="14.25" customHeight="1" x14ac:dyDescent="0.25">
      <c r="A49" s="100"/>
      <c r="B49" s="299" t="s">
        <v>213</v>
      </c>
      <c r="C49" s="258"/>
      <c r="D49" s="258"/>
      <c r="E49" s="258"/>
      <c r="F49" s="259"/>
      <c r="G49" s="93">
        <f>SUM(G47:G48)</f>
        <v>14000</v>
      </c>
      <c r="H49" s="94"/>
      <c r="I49" s="93">
        <f>SUM(I47:I48)</f>
        <v>14000</v>
      </c>
      <c r="J49" s="99"/>
      <c r="K49" s="72"/>
    </row>
    <row r="50" spans="1:11" ht="14.25" customHeight="1" x14ac:dyDescent="0.25">
      <c r="A50" s="103">
        <v>1.9</v>
      </c>
      <c r="B50" s="300" t="s">
        <v>84</v>
      </c>
      <c r="C50" s="258"/>
      <c r="D50" s="258"/>
      <c r="E50" s="258"/>
      <c r="F50" s="258"/>
      <c r="G50" s="258"/>
      <c r="H50" s="258"/>
      <c r="I50" s="259"/>
      <c r="J50" s="99"/>
      <c r="K50" s="72"/>
    </row>
    <row r="51" spans="1:11" ht="14.25" customHeight="1" x14ac:dyDescent="0.25">
      <c r="A51" s="100"/>
      <c r="B51" s="74" t="s">
        <v>206</v>
      </c>
      <c r="C51" s="75">
        <v>1</v>
      </c>
      <c r="D51" s="76">
        <v>1</v>
      </c>
      <c r="E51" s="77">
        <v>30</v>
      </c>
      <c r="F51" s="77">
        <v>280</v>
      </c>
      <c r="G51" s="78">
        <v>8400</v>
      </c>
      <c r="H51" s="104"/>
      <c r="I51" s="102">
        <f t="shared" ref="I51:I52" si="24">G51+H51</f>
        <v>8400</v>
      </c>
      <c r="J51" s="99"/>
      <c r="K51" s="72"/>
    </row>
    <row r="52" spans="1:11" ht="14.25" customHeight="1" x14ac:dyDescent="0.25">
      <c r="A52" s="100"/>
      <c r="B52" s="74" t="s">
        <v>236</v>
      </c>
      <c r="C52" s="75">
        <v>1</v>
      </c>
      <c r="D52" s="76">
        <v>1</v>
      </c>
      <c r="E52" s="77">
        <v>40</v>
      </c>
      <c r="F52" s="77">
        <v>40</v>
      </c>
      <c r="G52" s="78">
        <v>1600</v>
      </c>
      <c r="H52" s="105"/>
      <c r="I52" s="102">
        <f t="shared" si="24"/>
        <v>1600</v>
      </c>
      <c r="J52" s="99"/>
      <c r="K52" s="72"/>
    </row>
    <row r="53" spans="1:11" ht="14.25" customHeight="1" x14ac:dyDescent="0.25">
      <c r="A53" s="100"/>
      <c r="B53" s="299" t="s">
        <v>213</v>
      </c>
      <c r="C53" s="258"/>
      <c r="D53" s="258"/>
      <c r="E53" s="258"/>
      <c r="F53" s="259"/>
      <c r="G53" s="93">
        <f t="shared" ref="G53:I53" si="25">SUM(G51:G52)</f>
        <v>10000</v>
      </c>
      <c r="H53" s="94">
        <f t="shared" si="25"/>
        <v>0</v>
      </c>
      <c r="I53" s="93">
        <f t="shared" si="25"/>
        <v>10000</v>
      </c>
      <c r="J53" s="99"/>
      <c r="K53" s="72"/>
    </row>
    <row r="54" spans="1:11" ht="14.25" customHeight="1" x14ac:dyDescent="0.25">
      <c r="A54" s="106">
        <v>1.1000000000000001</v>
      </c>
      <c r="B54" s="300" t="s">
        <v>237</v>
      </c>
      <c r="C54" s="258"/>
      <c r="D54" s="258"/>
      <c r="E54" s="258"/>
      <c r="F54" s="258"/>
      <c r="G54" s="258"/>
      <c r="H54" s="258"/>
      <c r="I54" s="259"/>
      <c r="J54" s="99"/>
      <c r="K54" s="72"/>
    </row>
    <row r="55" spans="1:11" ht="14.25" customHeight="1" x14ac:dyDescent="0.25">
      <c r="A55" s="100"/>
      <c r="B55" s="74" t="s">
        <v>206</v>
      </c>
      <c r="C55" s="75">
        <v>1</v>
      </c>
      <c r="D55" s="76">
        <v>1</v>
      </c>
      <c r="E55" s="77">
        <v>30</v>
      </c>
      <c r="F55" s="77">
        <v>280</v>
      </c>
      <c r="G55" s="78">
        <f t="shared" ref="G55:G56" si="26">C55*D55*E55*F55</f>
        <v>8400</v>
      </c>
      <c r="H55" s="101"/>
      <c r="I55" s="102">
        <f t="shared" ref="I55:I56" si="27">G55+H55</f>
        <v>8400</v>
      </c>
      <c r="J55" s="99"/>
      <c r="K55" s="72"/>
    </row>
    <row r="56" spans="1:11" ht="14.25" customHeight="1" x14ac:dyDescent="0.25">
      <c r="A56" s="100"/>
      <c r="B56" s="74" t="s">
        <v>236</v>
      </c>
      <c r="C56" s="75">
        <v>1</v>
      </c>
      <c r="D56" s="76">
        <v>1</v>
      </c>
      <c r="E56" s="77">
        <v>40</v>
      </c>
      <c r="F56" s="77">
        <v>40</v>
      </c>
      <c r="G56" s="78">
        <f t="shared" si="26"/>
        <v>1600</v>
      </c>
      <c r="H56" s="101"/>
      <c r="I56" s="102">
        <f t="shared" si="27"/>
        <v>1600</v>
      </c>
      <c r="J56" s="99"/>
      <c r="K56" s="72"/>
    </row>
    <row r="57" spans="1:11" ht="14.25" customHeight="1" x14ac:dyDescent="0.25">
      <c r="A57" s="100"/>
      <c r="B57" s="299" t="s">
        <v>213</v>
      </c>
      <c r="C57" s="258"/>
      <c r="D57" s="258"/>
      <c r="E57" s="258"/>
      <c r="F57" s="259"/>
      <c r="G57" s="93">
        <f t="shared" ref="G57:I57" si="28">SUM(G55:G56)</f>
        <v>10000</v>
      </c>
      <c r="H57" s="94">
        <f t="shared" si="28"/>
        <v>0</v>
      </c>
      <c r="I57" s="93">
        <f t="shared" si="28"/>
        <v>10000</v>
      </c>
      <c r="J57" s="99"/>
      <c r="K57" s="72"/>
    </row>
    <row r="58" spans="1:11" ht="14.25" customHeight="1" x14ac:dyDescent="0.25">
      <c r="A58" s="107">
        <v>1.1100000000000001</v>
      </c>
      <c r="B58" s="300" t="s">
        <v>238</v>
      </c>
      <c r="C58" s="258"/>
      <c r="D58" s="258"/>
      <c r="E58" s="258"/>
      <c r="F58" s="258"/>
      <c r="G58" s="258"/>
      <c r="H58" s="258"/>
      <c r="I58" s="259"/>
      <c r="J58" s="99"/>
      <c r="K58" s="72"/>
    </row>
    <row r="59" spans="1:11" ht="14.25" customHeight="1" x14ac:dyDescent="0.25">
      <c r="A59" s="100"/>
      <c r="B59" s="74" t="s">
        <v>206</v>
      </c>
      <c r="C59" s="75">
        <v>1</v>
      </c>
      <c r="D59" s="76">
        <v>30</v>
      </c>
      <c r="E59" s="77">
        <v>1</v>
      </c>
      <c r="F59" s="77">
        <v>150</v>
      </c>
      <c r="G59" s="78">
        <f t="shared" ref="G59:G61" si="29">C59*D59*E59*F59</f>
        <v>4500</v>
      </c>
      <c r="H59" s="101">
        <v>0</v>
      </c>
      <c r="I59" s="102">
        <f t="shared" ref="I59:I66" si="30">G59+H59</f>
        <v>4500</v>
      </c>
      <c r="J59" s="99"/>
      <c r="K59" s="72"/>
    </row>
    <row r="60" spans="1:11" ht="14.25" customHeight="1" x14ac:dyDescent="0.25">
      <c r="A60" s="100"/>
      <c r="B60" s="74" t="s">
        <v>235</v>
      </c>
      <c r="C60" s="75">
        <v>1</v>
      </c>
      <c r="D60" s="76">
        <v>1</v>
      </c>
      <c r="E60" s="77">
        <v>40</v>
      </c>
      <c r="F60" s="77">
        <v>45</v>
      </c>
      <c r="G60" s="78">
        <f t="shared" si="29"/>
        <v>1800</v>
      </c>
      <c r="H60" s="101">
        <v>0</v>
      </c>
      <c r="I60" s="102">
        <f t="shared" si="30"/>
        <v>1800</v>
      </c>
      <c r="J60" s="99"/>
      <c r="K60" s="72"/>
    </row>
    <row r="61" spans="1:11" ht="14.25" customHeight="1" x14ac:dyDescent="0.25">
      <c r="A61" s="100"/>
      <c r="B61" s="74" t="s">
        <v>239</v>
      </c>
      <c r="C61" s="75">
        <v>1</v>
      </c>
      <c r="D61" s="76">
        <v>1</v>
      </c>
      <c r="E61" s="77">
        <v>148</v>
      </c>
      <c r="F61" s="77">
        <v>25</v>
      </c>
      <c r="G61" s="78">
        <f t="shared" si="29"/>
        <v>3700</v>
      </c>
      <c r="H61" s="101">
        <v>0</v>
      </c>
      <c r="I61" s="102">
        <f t="shared" si="30"/>
        <v>3700</v>
      </c>
      <c r="J61" s="99"/>
      <c r="K61" s="72"/>
    </row>
    <row r="62" spans="1:11" ht="14.25" customHeight="1" x14ac:dyDescent="0.25">
      <c r="A62" s="100"/>
      <c r="B62" s="74" t="s">
        <v>240</v>
      </c>
      <c r="C62" s="75"/>
      <c r="D62" s="76"/>
      <c r="E62" s="77"/>
      <c r="F62" s="77"/>
      <c r="G62" s="78"/>
      <c r="H62" s="101">
        <v>0</v>
      </c>
      <c r="I62" s="102">
        <f t="shared" si="30"/>
        <v>0</v>
      </c>
      <c r="J62" s="99"/>
      <c r="K62" s="72"/>
    </row>
    <row r="63" spans="1:11" ht="25.5" x14ac:dyDescent="0.25">
      <c r="A63" s="100"/>
      <c r="B63" s="108" t="s">
        <v>241</v>
      </c>
      <c r="C63" s="75">
        <v>1</v>
      </c>
      <c r="D63" s="76">
        <v>1</v>
      </c>
      <c r="E63" s="77">
        <v>30</v>
      </c>
      <c r="F63" s="77">
        <v>40</v>
      </c>
      <c r="G63" s="78">
        <v>0</v>
      </c>
      <c r="H63" s="101">
        <f t="shared" ref="H63:H66" si="31">C63*D63*E63*F63</f>
        <v>1200</v>
      </c>
      <c r="I63" s="102">
        <f t="shared" si="30"/>
        <v>1200</v>
      </c>
      <c r="J63" s="99"/>
      <c r="K63" s="72"/>
    </row>
    <row r="64" spans="1:11" ht="14.25" customHeight="1" x14ac:dyDescent="0.25">
      <c r="A64" s="100"/>
      <c r="B64" s="109" t="s">
        <v>242</v>
      </c>
      <c r="C64" s="75">
        <v>1</v>
      </c>
      <c r="D64" s="76">
        <v>1</v>
      </c>
      <c r="E64" s="77">
        <v>30</v>
      </c>
      <c r="F64" s="77">
        <v>30</v>
      </c>
      <c r="G64" s="78">
        <v>0</v>
      </c>
      <c r="H64" s="101">
        <f t="shared" si="31"/>
        <v>900</v>
      </c>
      <c r="I64" s="102">
        <f t="shared" si="30"/>
        <v>900</v>
      </c>
      <c r="J64" s="99"/>
      <c r="K64" s="72"/>
    </row>
    <row r="65" spans="1:11" ht="14.25" customHeight="1" x14ac:dyDescent="0.25">
      <c r="A65" s="100"/>
      <c r="B65" s="109" t="s">
        <v>243</v>
      </c>
      <c r="C65" s="75">
        <v>1</v>
      </c>
      <c r="D65" s="76">
        <v>1</v>
      </c>
      <c r="E65" s="77">
        <v>160</v>
      </c>
      <c r="F65" s="77">
        <v>15</v>
      </c>
      <c r="G65" s="78">
        <v>0</v>
      </c>
      <c r="H65" s="101">
        <f t="shared" si="31"/>
        <v>2400</v>
      </c>
      <c r="I65" s="102">
        <f t="shared" si="30"/>
        <v>2400</v>
      </c>
      <c r="J65" s="99"/>
      <c r="K65" s="72"/>
    </row>
    <row r="66" spans="1:11" ht="14.25" customHeight="1" x14ac:dyDescent="0.25">
      <c r="A66" s="100"/>
      <c r="B66" s="109" t="s">
        <v>244</v>
      </c>
      <c r="C66" s="75">
        <v>5</v>
      </c>
      <c r="D66" s="76">
        <v>1</v>
      </c>
      <c r="E66" s="77">
        <v>10</v>
      </c>
      <c r="F66" s="77">
        <v>10</v>
      </c>
      <c r="G66" s="78">
        <v>0</v>
      </c>
      <c r="H66" s="101">
        <f t="shared" si="31"/>
        <v>500</v>
      </c>
      <c r="I66" s="102">
        <f t="shared" si="30"/>
        <v>500</v>
      </c>
      <c r="J66" s="99"/>
      <c r="K66" s="72"/>
    </row>
    <row r="67" spans="1:11" ht="14.25" customHeight="1" x14ac:dyDescent="0.25">
      <c r="A67" s="100"/>
      <c r="B67" s="286" t="s">
        <v>213</v>
      </c>
      <c r="C67" s="258"/>
      <c r="D67" s="258"/>
      <c r="E67" s="258"/>
      <c r="F67" s="259"/>
      <c r="G67" s="81">
        <f t="shared" ref="G67:I67" si="32">SUM(G59:G66)</f>
        <v>10000</v>
      </c>
      <c r="H67" s="110">
        <f t="shared" si="32"/>
        <v>5000</v>
      </c>
      <c r="I67" s="111">
        <f t="shared" si="32"/>
        <v>15000</v>
      </c>
      <c r="J67" s="99"/>
      <c r="K67" s="72"/>
    </row>
    <row r="68" spans="1:11" ht="14.25" customHeight="1" x14ac:dyDescent="0.25">
      <c r="A68" s="107">
        <v>1.1200000000000001</v>
      </c>
      <c r="B68" s="300" t="s">
        <v>245</v>
      </c>
      <c r="C68" s="258"/>
      <c r="D68" s="258"/>
      <c r="E68" s="258"/>
      <c r="F68" s="258"/>
      <c r="G68" s="258"/>
      <c r="H68" s="258"/>
      <c r="I68" s="259"/>
      <c r="J68" s="99"/>
      <c r="K68" s="72"/>
    </row>
    <row r="69" spans="1:11" ht="14.25" customHeight="1" x14ac:dyDescent="0.25">
      <c r="A69" s="100"/>
      <c r="B69" s="74" t="s">
        <v>206</v>
      </c>
      <c r="C69" s="75">
        <v>1</v>
      </c>
      <c r="D69" s="76">
        <v>50</v>
      </c>
      <c r="E69" s="77">
        <v>1</v>
      </c>
      <c r="F69" s="77">
        <v>400</v>
      </c>
      <c r="G69" s="78">
        <f t="shared" ref="G69:G75" si="33">C69*D69*E69*F69</f>
        <v>20000</v>
      </c>
      <c r="H69" s="101">
        <v>0</v>
      </c>
      <c r="I69" s="102">
        <f t="shared" ref="I69:I79" si="34">G69+H69</f>
        <v>20000</v>
      </c>
      <c r="J69" s="99"/>
      <c r="K69" s="72"/>
    </row>
    <row r="70" spans="1:11" ht="14.25" customHeight="1" x14ac:dyDescent="0.25">
      <c r="A70" s="100"/>
      <c r="B70" s="74" t="s">
        <v>246</v>
      </c>
      <c r="C70" s="75">
        <v>0</v>
      </c>
      <c r="D70" s="76">
        <v>0</v>
      </c>
      <c r="E70" s="77">
        <v>0</v>
      </c>
      <c r="F70" s="77">
        <v>0</v>
      </c>
      <c r="G70" s="78">
        <f t="shared" si="33"/>
        <v>0</v>
      </c>
      <c r="H70" s="101">
        <v>0</v>
      </c>
      <c r="I70" s="102">
        <f t="shared" si="34"/>
        <v>0</v>
      </c>
      <c r="J70" s="99"/>
      <c r="K70" s="72"/>
    </row>
    <row r="71" spans="1:11" ht="14.25" customHeight="1" x14ac:dyDescent="0.25">
      <c r="A71" s="100"/>
      <c r="B71" s="74" t="s">
        <v>247</v>
      </c>
      <c r="C71" s="75">
        <v>1</v>
      </c>
      <c r="D71" s="76">
        <v>1</v>
      </c>
      <c r="E71" s="77">
        <v>100</v>
      </c>
      <c r="F71" s="77">
        <v>45</v>
      </c>
      <c r="G71" s="78">
        <f t="shared" si="33"/>
        <v>4500</v>
      </c>
      <c r="H71" s="101">
        <v>0</v>
      </c>
      <c r="I71" s="102">
        <f t="shared" si="34"/>
        <v>4500</v>
      </c>
      <c r="J71" s="99"/>
      <c r="K71" s="72"/>
    </row>
    <row r="72" spans="1:11" ht="14.25" customHeight="1" x14ac:dyDescent="0.25">
      <c r="A72" s="100"/>
      <c r="B72" s="74" t="s">
        <v>248</v>
      </c>
      <c r="C72" s="75">
        <v>1</v>
      </c>
      <c r="D72" s="76">
        <v>1</v>
      </c>
      <c r="E72" s="77">
        <v>35</v>
      </c>
      <c r="F72" s="77">
        <v>40</v>
      </c>
      <c r="G72" s="78">
        <f t="shared" si="33"/>
        <v>1400</v>
      </c>
      <c r="H72" s="101">
        <v>0</v>
      </c>
      <c r="I72" s="102">
        <f t="shared" si="34"/>
        <v>1400</v>
      </c>
      <c r="J72" s="99"/>
      <c r="K72" s="72"/>
    </row>
    <row r="73" spans="1:11" ht="14.25" customHeight="1" x14ac:dyDescent="0.25">
      <c r="A73" s="100"/>
      <c r="B73" s="74" t="s">
        <v>249</v>
      </c>
      <c r="C73" s="75">
        <v>1</v>
      </c>
      <c r="D73" s="76">
        <v>1</v>
      </c>
      <c r="E73" s="77">
        <v>5</v>
      </c>
      <c r="F73" s="77">
        <v>150</v>
      </c>
      <c r="G73" s="78">
        <f t="shared" si="33"/>
        <v>750</v>
      </c>
      <c r="H73" s="101">
        <v>0</v>
      </c>
      <c r="I73" s="102">
        <f t="shared" si="34"/>
        <v>750</v>
      </c>
      <c r="J73" s="99"/>
      <c r="K73" s="72"/>
    </row>
    <row r="74" spans="1:11" ht="14.25" customHeight="1" x14ac:dyDescent="0.25">
      <c r="A74" s="100"/>
      <c r="B74" s="74" t="s">
        <v>225</v>
      </c>
      <c r="C74" s="75">
        <v>1</v>
      </c>
      <c r="D74" s="76">
        <v>1</v>
      </c>
      <c r="E74" s="77">
        <v>1</v>
      </c>
      <c r="F74" s="77">
        <v>200</v>
      </c>
      <c r="G74" s="78">
        <f t="shared" si="33"/>
        <v>200</v>
      </c>
      <c r="H74" s="101">
        <v>0</v>
      </c>
      <c r="I74" s="102">
        <f t="shared" si="34"/>
        <v>200</v>
      </c>
      <c r="J74" s="99"/>
      <c r="K74" s="72"/>
    </row>
    <row r="75" spans="1:11" ht="14.25" customHeight="1" x14ac:dyDescent="0.25">
      <c r="A75" s="100"/>
      <c r="B75" s="74" t="s">
        <v>221</v>
      </c>
      <c r="C75" s="75">
        <v>1</v>
      </c>
      <c r="D75" s="76">
        <v>1</v>
      </c>
      <c r="E75" s="77">
        <v>100</v>
      </c>
      <c r="F75" s="77">
        <v>31.5</v>
      </c>
      <c r="G75" s="78">
        <f t="shared" si="33"/>
        <v>3150</v>
      </c>
      <c r="H75" s="101">
        <v>0</v>
      </c>
      <c r="I75" s="102">
        <f t="shared" si="34"/>
        <v>3150</v>
      </c>
      <c r="J75" s="99"/>
      <c r="K75" s="72"/>
    </row>
    <row r="76" spans="1:11" ht="14.25" customHeight="1" x14ac:dyDescent="0.25">
      <c r="A76" s="100"/>
      <c r="B76" s="88" t="s">
        <v>250</v>
      </c>
      <c r="C76" s="75">
        <v>1</v>
      </c>
      <c r="D76" s="75">
        <v>1</v>
      </c>
      <c r="E76" s="76">
        <v>4</v>
      </c>
      <c r="F76" s="77">
        <v>250</v>
      </c>
      <c r="G76" s="78">
        <v>0</v>
      </c>
      <c r="H76" s="77">
        <f t="shared" ref="H76:H79" si="35">C76*D76*E76*F76</f>
        <v>1000</v>
      </c>
      <c r="I76" s="79">
        <f t="shared" si="34"/>
        <v>1000</v>
      </c>
      <c r="J76" s="99"/>
      <c r="K76" s="72"/>
    </row>
    <row r="77" spans="1:11" ht="14.25" customHeight="1" x14ac:dyDescent="0.25">
      <c r="A77" s="100"/>
      <c r="B77" s="74" t="s">
        <v>251</v>
      </c>
      <c r="C77" s="75">
        <v>1</v>
      </c>
      <c r="D77" s="75">
        <v>1</v>
      </c>
      <c r="E77" s="76">
        <v>4</v>
      </c>
      <c r="F77" s="77">
        <v>200</v>
      </c>
      <c r="G77" s="78">
        <v>0</v>
      </c>
      <c r="H77" s="77">
        <f t="shared" si="35"/>
        <v>800</v>
      </c>
      <c r="I77" s="79">
        <f t="shared" si="34"/>
        <v>800</v>
      </c>
      <c r="J77" s="99"/>
      <c r="K77" s="72"/>
    </row>
    <row r="78" spans="1:11" ht="14.25" customHeight="1" x14ac:dyDescent="0.25">
      <c r="A78" s="100"/>
      <c r="B78" s="74" t="s">
        <v>252</v>
      </c>
      <c r="C78" s="75">
        <v>1</v>
      </c>
      <c r="D78" s="75">
        <v>1</v>
      </c>
      <c r="E78" s="76">
        <v>2</v>
      </c>
      <c r="F78" s="77">
        <v>1100</v>
      </c>
      <c r="G78" s="78">
        <v>0</v>
      </c>
      <c r="H78" s="77">
        <f t="shared" si="35"/>
        <v>2200</v>
      </c>
      <c r="I78" s="79">
        <f t="shared" si="34"/>
        <v>2200</v>
      </c>
      <c r="J78" s="99"/>
      <c r="K78" s="72"/>
    </row>
    <row r="79" spans="1:11" ht="14.25" customHeight="1" x14ac:dyDescent="0.25">
      <c r="A79" s="100"/>
      <c r="B79" s="74" t="s">
        <v>233</v>
      </c>
      <c r="C79" s="75">
        <v>1</v>
      </c>
      <c r="D79" s="75">
        <v>1</v>
      </c>
      <c r="E79" s="76">
        <v>5</v>
      </c>
      <c r="F79" s="77">
        <v>200</v>
      </c>
      <c r="G79" s="78">
        <v>0</v>
      </c>
      <c r="H79" s="77">
        <f t="shared" si="35"/>
        <v>1000</v>
      </c>
      <c r="I79" s="79">
        <f t="shared" si="34"/>
        <v>1000</v>
      </c>
      <c r="J79" s="99"/>
      <c r="K79" s="72"/>
    </row>
    <row r="80" spans="1:11" ht="14.25" customHeight="1" x14ac:dyDescent="0.25">
      <c r="A80" s="100"/>
      <c r="B80" s="286" t="s">
        <v>213</v>
      </c>
      <c r="C80" s="258"/>
      <c r="D80" s="258"/>
      <c r="E80" s="258"/>
      <c r="F80" s="259"/>
      <c r="G80" s="81">
        <f>SUM(G69:G79)</f>
        <v>30000</v>
      </c>
      <c r="H80" s="82">
        <f>SUM(H76:H79)</f>
        <v>5000</v>
      </c>
      <c r="I80" s="85">
        <f>SUM(I69:I79)</f>
        <v>35000</v>
      </c>
      <c r="J80" s="99"/>
      <c r="K80" s="72"/>
    </row>
    <row r="81" spans="1:11" ht="14.25" customHeight="1" x14ac:dyDescent="0.25">
      <c r="A81" s="112">
        <v>1.1299999999999999</v>
      </c>
      <c r="B81" s="298" t="s">
        <v>253</v>
      </c>
      <c r="C81" s="258"/>
      <c r="D81" s="258"/>
      <c r="E81" s="258"/>
      <c r="F81" s="258"/>
      <c r="G81" s="258"/>
      <c r="H81" s="258"/>
      <c r="I81" s="259"/>
      <c r="J81" s="99"/>
      <c r="K81" s="72"/>
    </row>
    <row r="82" spans="1:11" ht="14.25" customHeight="1" x14ac:dyDescent="0.25">
      <c r="A82" s="100"/>
      <c r="B82" s="74" t="s">
        <v>254</v>
      </c>
      <c r="C82" s="75">
        <v>1</v>
      </c>
      <c r="D82" s="76">
        <v>60</v>
      </c>
      <c r="E82" s="77">
        <v>1</v>
      </c>
      <c r="F82" s="77">
        <v>1000</v>
      </c>
      <c r="G82" s="78">
        <v>0</v>
      </c>
      <c r="H82" s="101">
        <f t="shared" ref="H82:H94" si="36">C82*D82*E82*F82</f>
        <v>60000</v>
      </c>
      <c r="I82" s="102">
        <f t="shared" ref="I82:I94" si="37">G82+H82</f>
        <v>60000</v>
      </c>
      <c r="J82" s="99"/>
      <c r="K82" s="72"/>
    </row>
    <row r="83" spans="1:11" ht="14.25" customHeight="1" x14ac:dyDescent="0.25">
      <c r="A83" s="100"/>
      <c r="B83" s="74" t="s">
        <v>255</v>
      </c>
      <c r="C83" s="75">
        <v>1</v>
      </c>
      <c r="D83" s="76">
        <v>1</v>
      </c>
      <c r="E83" s="77">
        <v>1</v>
      </c>
      <c r="F83" s="77">
        <v>1000</v>
      </c>
      <c r="G83" s="78">
        <v>0</v>
      </c>
      <c r="H83" s="101">
        <f t="shared" si="36"/>
        <v>1000</v>
      </c>
      <c r="I83" s="102">
        <f t="shared" si="37"/>
        <v>1000</v>
      </c>
      <c r="J83" s="99"/>
      <c r="K83" s="72"/>
    </row>
    <row r="84" spans="1:11" ht="14.25" customHeight="1" x14ac:dyDescent="0.25">
      <c r="A84" s="100"/>
      <c r="B84" s="74" t="s">
        <v>221</v>
      </c>
      <c r="C84" s="75">
        <v>1</v>
      </c>
      <c r="D84" s="76">
        <v>1</v>
      </c>
      <c r="E84" s="77">
        <v>400</v>
      </c>
      <c r="F84" s="77">
        <v>40</v>
      </c>
      <c r="G84" s="78">
        <v>0</v>
      </c>
      <c r="H84" s="101">
        <f t="shared" si="36"/>
        <v>16000</v>
      </c>
      <c r="I84" s="102">
        <f t="shared" si="37"/>
        <v>16000</v>
      </c>
      <c r="J84" s="99"/>
      <c r="K84" s="72"/>
    </row>
    <row r="85" spans="1:11" ht="14.25" customHeight="1" x14ac:dyDescent="0.25">
      <c r="A85" s="100"/>
      <c r="B85" s="74" t="s">
        <v>209</v>
      </c>
      <c r="C85" s="75">
        <v>0</v>
      </c>
      <c r="D85" s="75">
        <v>0</v>
      </c>
      <c r="E85" s="75">
        <v>0</v>
      </c>
      <c r="F85" s="75">
        <v>0</v>
      </c>
      <c r="G85" s="78">
        <v>0</v>
      </c>
      <c r="H85" s="101">
        <f t="shared" si="36"/>
        <v>0</v>
      </c>
      <c r="I85" s="102">
        <f t="shared" si="37"/>
        <v>0</v>
      </c>
      <c r="J85" s="99"/>
      <c r="K85" s="72"/>
    </row>
    <row r="86" spans="1:11" ht="14.25" customHeight="1" x14ac:dyDescent="0.25">
      <c r="A86" s="100"/>
      <c r="B86" s="74" t="s">
        <v>218</v>
      </c>
      <c r="C86" s="75">
        <v>7</v>
      </c>
      <c r="D86" s="76">
        <v>1</v>
      </c>
      <c r="E86" s="77">
        <v>100</v>
      </c>
      <c r="F86" s="77">
        <v>45</v>
      </c>
      <c r="G86" s="78">
        <v>0</v>
      </c>
      <c r="H86" s="101">
        <f t="shared" si="36"/>
        <v>31500</v>
      </c>
      <c r="I86" s="102">
        <f t="shared" si="37"/>
        <v>31500</v>
      </c>
      <c r="J86" s="99"/>
      <c r="K86" s="72"/>
    </row>
    <row r="87" spans="1:11" ht="14.25" customHeight="1" x14ac:dyDescent="0.25">
      <c r="A87" s="100"/>
      <c r="B87" s="74" t="s">
        <v>225</v>
      </c>
      <c r="C87" s="75">
        <v>1</v>
      </c>
      <c r="D87" s="76">
        <v>3</v>
      </c>
      <c r="E87" s="77">
        <v>2</v>
      </c>
      <c r="F87" s="77">
        <v>150</v>
      </c>
      <c r="G87" s="78">
        <v>0</v>
      </c>
      <c r="H87" s="101">
        <f t="shared" si="36"/>
        <v>900</v>
      </c>
      <c r="I87" s="102">
        <f t="shared" si="37"/>
        <v>900</v>
      </c>
      <c r="J87" s="99"/>
      <c r="K87" s="72"/>
    </row>
    <row r="88" spans="1:11" ht="14.25" customHeight="1" x14ac:dyDescent="0.25">
      <c r="A88" s="100"/>
      <c r="B88" s="74" t="s">
        <v>256</v>
      </c>
      <c r="C88" s="75">
        <v>1</v>
      </c>
      <c r="D88" s="76">
        <v>2</v>
      </c>
      <c r="E88" s="77">
        <v>42</v>
      </c>
      <c r="F88" s="77">
        <v>50</v>
      </c>
      <c r="G88" s="78">
        <v>0</v>
      </c>
      <c r="H88" s="101">
        <f t="shared" si="36"/>
        <v>4200</v>
      </c>
      <c r="I88" s="102">
        <f t="shared" si="37"/>
        <v>4200</v>
      </c>
      <c r="J88" s="99"/>
      <c r="K88" s="72"/>
    </row>
    <row r="89" spans="1:11" ht="14.25" customHeight="1" x14ac:dyDescent="0.25">
      <c r="A89" s="100"/>
      <c r="B89" s="74" t="s">
        <v>257</v>
      </c>
      <c r="C89" s="75">
        <v>4</v>
      </c>
      <c r="D89" s="76">
        <v>1</v>
      </c>
      <c r="E89" s="77">
        <v>1</v>
      </c>
      <c r="F89" s="77">
        <v>150</v>
      </c>
      <c r="G89" s="78">
        <v>0</v>
      </c>
      <c r="H89" s="101">
        <f t="shared" si="36"/>
        <v>600</v>
      </c>
      <c r="I89" s="102">
        <f t="shared" si="37"/>
        <v>600</v>
      </c>
      <c r="J89" s="99"/>
      <c r="K89" s="72"/>
    </row>
    <row r="90" spans="1:11" ht="14.25" customHeight="1" x14ac:dyDescent="0.25">
      <c r="A90" s="100"/>
      <c r="B90" s="74" t="s">
        <v>258</v>
      </c>
      <c r="C90" s="75">
        <v>1</v>
      </c>
      <c r="D90" s="76">
        <v>1</v>
      </c>
      <c r="E90" s="77">
        <v>1000</v>
      </c>
      <c r="F90" s="77">
        <v>1</v>
      </c>
      <c r="G90" s="78">
        <v>0</v>
      </c>
      <c r="H90" s="101">
        <f t="shared" si="36"/>
        <v>1000</v>
      </c>
      <c r="I90" s="102">
        <f t="shared" si="37"/>
        <v>1000</v>
      </c>
      <c r="J90" s="99"/>
      <c r="K90" s="72"/>
    </row>
    <row r="91" spans="1:11" ht="14.25" customHeight="1" x14ac:dyDescent="0.25">
      <c r="A91" s="100"/>
      <c r="B91" s="74" t="s">
        <v>259</v>
      </c>
      <c r="C91" s="75">
        <v>1</v>
      </c>
      <c r="D91" s="76">
        <v>1</v>
      </c>
      <c r="E91" s="77">
        <v>3</v>
      </c>
      <c r="F91" s="77">
        <v>800</v>
      </c>
      <c r="G91" s="78">
        <v>0</v>
      </c>
      <c r="H91" s="101">
        <f t="shared" si="36"/>
        <v>2400</v>
      </c>
      <c r="I91" s="102">
        <f t="shared" si="37"/>
        <v>2400</v>
      </c>
      <c r="J91" s="99"/>
      <c r="K91" s="72"/>
    </row>
    <row r="92" spans="1:11" ht="14.25" customHeight="1" x14ac:dyDescent="0.25">
      <c r="A92" s="100"/>
      <c r="B92" s="74" t="s">
        <v>260</v>
      </c>
      <c r="C92" s="75">
        <v>3</v>
      </c>
      <c r="D92" s="76">
        <v>1</v>
      </c>
      <c r="E92" s="77">
        <v>3</v>
      </c>
      <c r="F92" s="77">
        <v>180</v>
      </c>
      <c r="G92" s="78">
        <v>0</v>
      </c>
      <c r="H92" s="101">
        <f t="shared" si="36"/>
        <v>1620</v>
      </c>
      <c r="I92" s="102">
        <f t="shared" si="37"/>
        <v>1620</v>
      </c>
      <c r="J92" s="99"/>
      <c r="K92" s="72"/>
    </row>
    <row r="93" spans="1:11" ht="14.25" customHeight="1" x14ac:dyDescent="0.25">
      <c r="A93" s="100"/>
      <c r="B93" s="74" t="s">
        <v>261</v>
      </c>
      <c r="C93" s="75">
        <v>3</v>
      </c>
      <c r="D93" s="76">
        <v>1</v>
      </c>
      <c r="E93" s="77">
        <v>1</v>
      </c>
      <c r="F93" s="77">
        <v>100</v>
      </c>
      <c r="G93" s="78">
        <v>0</v>
      </c>
      <c r="H93" s="101">
        <f t="shared" si="36"/>
        <v>300</v>
      </c>
      <c r="I93" s="102">
        <f t="shared" si="37"/>
        <v>300</v>
      </c>
      <c r="J93" s="99"/>
      <c r="K93" s="72"/>
    </row>
    <row r="94" spans="1:11" ht="14.25" customHeight="1" x14ac:dyDescent="0.25">
      <c r="A94" s="100"/>
      <c r="B94" s="74" t="s">
        <v>262</v>
      </c>
      <c r="C94" s="75">
        <v>2</v>
      </c>
      <c r="D94" s="76">
        <v>1</v>
      </c>
      <c r="E94" s="77">
        <v>2</v>
      </c>
      <c r="F94" s="77">
        <v>120</v>
      </c>
      <c r="G94" s="78">
        <v>0</v>
      </c>
      <c r="H94" s="101">
        <f t="shared" si="36"/>
        <v>480</v>
      </c>
      <c r="I94" s="102">
        <f t="shared" si="37"/>
        <v>480</v>
      </c>
      <c r="J94" s="99"/>
      <c r="K94" s="72"/>
    </row>
    <row r="95" spans="1:11" ht="14.25" customHeight="1" x14ac:dyDescent="0.25">
      <c r="A95" s="113"/>
      <c r="B95" s="286" t="s">
        <v>263</v>
      </c>
      <c r="C95" s="258"/>
      <c r="D95" s="258"/>
      <c r="E95" s="258"/>
      <c r="F95" s="259"/>
      <c r="G95" s="81">
        <f>SUM(G88:G94)</f>
        <v>0</v>
      </c>
      <c r="H95" s="82">
        <f t="shared" ref="H95:I95" si="38">SUM(H82:H94)</f>
        <v>120000</v>
      </c>
      <c r="I95" s="85">
        <f t="shared" si="38"/>
        <v>120000</v>
      </c>
      <c r="J95" s="99"/>
      <c r="K95" s="72"/>
    </row>
    <row r="96" spans="1:11" ht="14.25" customHeight="1" x14ac:dyDescent="0.25">
      <c r="A96" s="114">
        <v>1.1399999999999999</v>
      </c>
      <c r="B96" s="294" t="s">
        <v>264</v>
      </c>
      <c r="C96" s="292"/>
      <c r="D96" s="292"/>
      <c r="E96" s="292"/>
      <c r="F96" s="292"/>
      <c r="G96" s="292"/>
      <c r="H96" s="292"/>
      <c r="I96" s="293"/>
      <c r="J96" s="115"/>
      <c r="K96" s="72"/>
    </row>
    <row r="97" spans="1:11" ht="14.25" customHeight="1" x14ac:dyDescent="0.25">
      <c r="A97" s="100"/>
      <c r="B97" s="74" t="s">
        <v>265</v>
      </c>
      <c r="C97" s="75">
        <v>90</v>
      </c>
      <c r="D97" s="75">
        <v>2</v>
      </c>
      <c r="E97" s="76">
        <v>1</v>
      </c>
      <c r="F97" s="77">
        <v>30</v>
      </c>
      <c r="G97" s="78">
        <f t="shared" ref="G97:G104" si="39">C97*D97*F97*E97</f>
        <v>5400</v>
      </c>
      <c r="H97" s="77">
        <f t="shared" ref="H97:H104" si="40">C97*D97*E97*F97</f>
        <v>5400</v>
      </c>
      <c r="I97" s="79">
        <f t="shared" ref="I97:I104" si="41">G97+H97</f>
        <v>10800</v>
      </c>
      <c r="J97" s="115"/>
      <c r="K97" s="72"/>
    </row>
    <row r="98" spans="1:11" ht="15.75" x14ac:dyDescent="0.25">
      <c r="A98" s="100"/>
      <c r="B98" s="74" t="s">
        <v>266</v>
      </c>
      <c r="C98" s="75">
        <v>60</v>
      </c>
      <c r="D98" s="75">
        <v>1</v>
      </c>
      <c r="E98" s="76">
        <v>1</v>
      </c>
      <c r="F98" s="77">
        <v>40</v>
      </c>
      <c r="G98" s="78">
        <f t="shared" si="39"/>
        <v>2400</v>
      </c>
      <c r="H98" s="77">
        <f t="shared" si="40"/>
        <v>2400</v>
      </c>
      <c r="I98" s="79">
        <f t="shared" si="41"/>
        <v>4800</v>
      </c>
      <c r="J98" s="115"/>
      <c r="K98" s="72"/>
    </row>
    <row r="99" spans="1:11" ht="14.25" customHeight="1" x14ac:dyDescent="0.25">
      <c r="A99" s="100"/>
      <c r="B99" s="74" t="s">
        <v>267</v>
      </c>
      <c r="C99" s="75">
        <v>30</v>
      </c>
      <c r="D99" s="75">
        <v>1</v>
      </c>
      <c r="E99" s="76">
        <v>1</v>
      </c>
      <c r="F99" s="77">
        <v>40</v>
      </c>
      <c r="G99" s="78">
        <f t="shared" si="39"/>
        <v>1200</v>
      </c>
      <c r="H99" s="77">
        <f t="shared" si="40"/>
        <v>1200</v>
      </c>
      <c r="I99" s="79">
        <f t="shared" si="41"/>
        <v>2400</v>
      </c>
      <c r="J99" s="115"/>
      <c r="K99" s="72"/>
    </row>
    <row r="100" spans="1:11" ht="14.25" customHeight="1" x14ac:dyDescent="0.25">
      <c r="A100" s="100"/>
      <c r="B100" s="74" t="s">
        <v>268</v>
      </c>
      <c r="C100" s="75">
        <v>30</v>
      </c>
      <c r="D100" s="75">
        <v>2</v>
      </c>
      <c r="E100" s="76">
        <v>1</v>
      </c>
      <c r="F100" s="77">
        <v>50</v>
      </c>
      <c r="G100" s="78">
        <f t="shared" si="39"/>
        <v>3000</v>
      </c>
      <c r="H100" s="77">
        <f t="shared" si="40"/>
        <v>3000</v>
      </c>
      <c r="I100" s="79">
        <f t="shared" si="41"/>
        <v>6000</v>
      </c>
      <c r="J100" s="115"/>
      <c r="K100" s="72"/>
    </row>
    <row r="101" spans="1:11" ht="14.25" customHeight="1" x14ac:dyDescent="0.25">
      <c r="A101" s="100"/>
      <c r="B101" s="74" t="s">
        <v>269</v>
      </c>
      <c r="C101" s="75">
        <v>1</v>
      </c>
      <c r="D101" s="75">
        <v>1</v>
      </c>
      <c r="E101" s="76">
        <v>4000</v>
      </c>
      <c r="F101" s="77">
        <v>1</v>
      </c>
      <c r="G101" s="78">
        <f t="shared" si="39"/>
        <v>4000</v>
      </c>
      <c r="H101" s="77">
        <f t="shared" si="40"/>
        <v>4000</v>
      </c>
      <c r="I101" s="79">
        <f t="shared" si="41"/>
        <v>8000</v>
      </c>
      <c r="J101" s="115"/>
      <c r="K101" s="72"/>
    </row>
    <row r="102" spans="1:11" ht="14.25" customHeight="1" x14ac:dyDescent="0.25">
      <c r="A102" s="100"/>
      <c r="B102" s="74" t="s">
        <v>225</v>
      </c>
      <c r="C102" s="75">
        <v>8</v>
      </c>
      <c r="D102" s="75">
        <v>2</v>
      </c>
      <c r="E102" s="76">
        <v>1</v>
      </c>
      <c r="F102" s="77">
        <v>150</v>
      </c>
      <c r="G102" s="78">
        <f t="shared" si="39"/>
        <v>2400</v>
      </c>
      <c r="H102" s="77">
        <f t="shared" si="40"/>
        <v>2400</v>
      </c>
      <c r="I102" s="79">
        <f t="shared" si="41"/>
        <v>4800</v>
      </c>
      <c r="J102" s="115"/>
      <c r="K102" s="72"/>
    </row>
    <row r="103" spans="1:11" ht="14.25" customHeight="1" x14ac:dyDescent="0.25">
      <c r="A103" s="100"/>
      <c r="B103" s="74" t="s">
        <v>270</v>
      </c>
      <c r="C103" s="75">
        <v>4</v>
      </c>
      <c r="D103" s="75">
        <v>1</v>
      </c>
      <c r="E103" s="76">
        <v>200</v>
      </c>
      <c r="F103" s="77">
        <v>35</v>
      </c>
      <c r="G103" s="78">
        <f t="shared" si="39"/>
        <v>28000</v>
      </c>
      <c r="H103" s="77">
        <f t="shared" si="40"/>
        <v>28000</v>
      </c>
      <c r="I103" s="79">
        <f t="shared" si="41"/>
        <v>56000</v>
      </c>
      <c r="J103" s="115"/>
      <c r="K103" s="72"/>
    </row>
    <row r="104" spans="1:11" ht="14.25" customHeight="1" x14ac:dyDescent="0.25">
      <c r="A104" s="100"/>
      <c r="B104" s="74" t="s">
        <v>271</v>
      </c>
      <c r="C104" s="75">
        <v>3</v>
      </c>
      <c r="D104" s="75">
        <v>2</v>
      </c>
      <c r="E104" s="76">
        <v>2</v>
      </c>
      <c r="F104" s="77">
        <v>300</v>
      </c>
      <c r="G104" s="78">
        <f t="shared" si="39"/>
        <v>3600</v>
      </c>
      <c r="H104" s="77">
        <f t="shared" si="40"/>
        <v>3600</v>
      </c>
      <c r="I104" s="79">
        <f t="shared" si="41"/>
        <v>7200</v>
      </c>
      <c r="J104" s="115"/>
      <c r="K104" s="72"/>
    </row>
    <row r="105" spans="1:11" ht="14.25" customHeight="1" x14ac:dyDescent="0.25">
      <c r="A105" s="100"/>
      <c r="B105" s="299" t="s">
        <v>213</v>
      </c>
      <c r="C105" s="258"/>
      <c r="D105" s="258"/>
      <c r="E105" s="258"/>
      <c r="F105" s="259"/>
      <c r="G105" s="93">
        <f t="shared" ref="G105:I105" si="42">SUM(G97:G104)</f>
        <v>50000</v>
      </c>
      <c r="H105" s="94">
        <f t="shared" si="42"/>
        <v>50000</v>
      </c>
      <c r="I105" s="93">
        <f t="shared" si="42"/>
        <v>100000</v>
      </c>
      <c r="J105" s="115"/>
      <c r="K105" s="72"/>
    </row>
    <row r="106" spans="1:11" ht="14.25" customHeight="1" x14ac:dyDescent="0.25">
      <c r="A106" s="114">
        <v>1.1499999999999999</v>
      </c>
      <c r="B106" s="291" t="s">
        <v>272</v>
      </c>
      <c r="C106" s="292"/>
      <c r="D106" s="292"/>
      <c r="E106" s="292"/>
      <c r="F106" s="292"/>
      <c r="G106" s="292"/>
      <c r="H106" s="292"/>
      <c r="I106" s="293"/>
      <c r="J106" s="115"/>
      <c r="K106" s="72"/>
    </row>
    <row r="107" spans="1:11" ht="14.25" customHeight="1" x14ac:dyDescent="0.25">
      <c r="A107" s="100"/>
      <c r="B107" s="74" t="s">
        <v>273</v>
      </c>
      <c r="C107" s="75">
        <v>4</v>
      </c>
      <c r="D107" s="75">
        <v>1</v>
      </c>
      <c r="E107" s="76">
        <v>2</v>
      </c>
      <c r="F107" s="77">
        <v>300</v>
      </c>
      <c r="G107" s="78">
        <f t="shared" ref="G107:G115" si="43">C107*D107*E107*F107</f>
        <v>2400</v>
      </c>
      <c r="H107" s="77">
        <f t="shared" ref="H107:H115" si="44">C107*D107*E107*F107</f>
        <v>2400</v>
      </c>
      <c r="I107" s="79">
        <f t="shared" ref="I107:I115" si="45">G107+H107</f>
        <v>4800</v>
      </c>
      <c r="J107" s="115"/>
      <c r="K107" s="72"/>
    </row>
    <row r="108" spans="1:11" ht="14.25" customHeight="1" x14ac:dyDescent="0.25">
      <c r="A108" s="100"/>
      <c r="B108" s="74" t="s">
        <v>265</v>
      </c>
      <c r="C108" s="75">
        <v>60</v>
      </c>
      <c r="D108" s="75">
        <v>1</v>
      </c>
      <c r="E108" s="76">
        <v>2</v>
      </c>
      <c r="F108" s="77">
        <v>20</v>
      </c>
      <c r="G108" s="78">
        <f t="shared" si="43"/>
        <v>2400</v>
      </c>
      <c r="H108" s="77">
        <f t="shared" si="44"/>
        <v>2400</v>
      </c>
      <c r="I108" s="79">
        <f t="shared" si="45"/>
        <v>4800</v>
      </c>
      <c r="J108" s="115"/>
      <c r="K108" s="72"/>
    </row>
    <row r="109" spans="1:11" ht="14.25" customHeight="1" x14ac:dyDescent="0.25">
      <c r="A109" s="100"/>
      <c r="B109" s="74" t="s">
        <v>274</v>
      </c>
      <c r="C109" s="75">
        <v>60</v>
      </c>
      <c r="D109" s="75">
        <v>1</v>
      </c>
      <c r="E109" s="76">
        <v>2</v>
      </c>
      <c r="F109" s="77">
        <v>20</v>
      </c>
      <c r="G109" s="78">
        <f t="shared" si="43"/>
        <v>2400</v>
      </c>
      <c r="H109" s="77">
        <f t="shared" si="44"/>
        <v>2400</v>
      </c>
      <c r="I109" s="79">
        <f t="shared" si="45"/>
        <v>4800</v>
      </c>
      <c r="J109" s="115"/>
      <c r="K109" s="72"/>
    </row>
    <row r="110" spans="1:11" ht="14.25" customHeight="1" x14ac:dyDescent="0.25">
      <c r="A110" s="100"/>
      <c r="B110" s="74" t="s">
        <v>275</v>
      </c>
      <c r="C110" s="75">
        <v>60</v>
      </c>
      <c r="D110" s="75">
        <v>2</v>
      </c>
      <c r="E110" s="76">
        <v>2</v>
      </c>
      <c r="F110" s="77">
        <v>40</v>
      </c>
      <c r="G110" s="78">
        <f t="shared" si="43"/>
        <v>9600</v>
      </c>
      <c r="H110" s="77">
        <f t="shared" si="44"/>
        <v>9600</v>
      </c>
      <c r="I110" s="79">
        <f t="shared" si="45"/>
        <v>19200</v>
      </c>
      <c r="J110" s="115"/>
      <c r="K110" s="72"/>
    </row>
    <row r="111" spans="1:11" ht="14.25" customHeight="1" x14ac:dyDescent="0.25">
      <c r="A111" s="100"/>
      <c r="B111" s="203" t="s">
        <v>386</v>
      </c>
      <c r="C111" s="75">
        <v>30</v>
      </c>
      <c r="D111" s="75">
        <v>1</v>
      </c>
      <c r="E111" s="76">
        <v>2</v>
      </c>
      <c r="F111" s="77">
        <v>25</v>
      </c>
      <c r="G111" s="78">
        <f t="shared" si="43"/>
        <v>1500</v>
      </c>
      <c r="H111" s="77">
        <f t="shared" si="44"/>
        <v>1500</v>
      </c>
      <c r="I111" s="79">
        <f t="shared" si="45"/>
        <v>3000</v>
      </c>
      <c r="J111" s="115"/>
      <c r="K111" s="72"/>
    </row>
    <row r="112" spans="1:11" ht="14.25" customHeight="1" x14ac:dyDescent="0.25">
      <c r="A112" s="100"/>
      <c r="B112" s="74" t="s">
        <v>276</v>
      </c>
      <c r="C112" s="75">
        <v>2</v>
      </c>
      <c r="D112" s="75">
        <v>8</v>
      </c>
      <c r="E112" s="76">
        <v>2</v>
      </c>
      <c r="F112" s="77">
        <v>150</v>
      </c>
      <c r="G112" s="78">
        <f t="shared" si="43"/>
        <v>4800</v>
      </c>
      <c r="H112" s="77">
        <f t="shared" si="44"/>
        <v>4800</v>
      </c>
      <c r="I112" s="79">
        <f t="shared" si="45"/>
        <v>9600</v>
      </c>
      <c r="J112" s="115"/>
      <c r="K112" s="72"/>
    </row>
    <row r="113" spans="1:11" ht="14.25" customHeight="1" x14ac:dyDescent="0.25">
      <c r="A113" s="100"/>
      <c r="B113" s="74" t="s">
        <v>220</v>
      </c>
      <c r="C113" s="75">
        <v>2</v>
      </c>
      <c r="D113" s="75">
        <v>1</v>
      </c>
      <c r="E113" s="76">
        <v>1</v>
      </c>
      <c r="F113" s="77">
        <v>250</v>
      </c>
      <c r="G113" s="78">
        <f t="shared" si="43"/>
        <v>500</v>
      </c>
      <c r="H113" s="77">
        <f t="shared" si="44"/>
        <v>500</v>
      </c>
      <c r="I113" s="79">
        <f t="shared" si="45"/>
        <v>1000</v>
      </c>
      <c r="J113" s="115"/>
      <c r="K113" s="72"/>
    </row>
    <row r="114" spans="1:11" ht="14.25" customHeight="1" x14ac:dyDescent="0.25">
      <c r="A114" s="100"/>
      <c r="B114" s="74" t="s">
        <v>225</v>
      </c>
      <c r="C114" s="75">
        <v>4</v>
      </c>
      <c r="D114" s="75">
        <v>1</v>
      </c>
      <c r="E114" s="76">
        <v>1</v>
      </c>
      <c r="F114" s="77">
        <v>150</v>
      </c>
      <c r="G114" s="78">
        <f t="shared" si="43"/>
        <v>600</v>
      </c>
      <c r="H114" s="77">
        <f t="shared" si="44"/>
        <v>600</v>
      </c>
      <c r="I114" s="79">
        <f t="shared" si="45"/>
        <v>1200</v>
      </c>
      <c r="J114" s="115"/>
      <c r="K114" s="72"/>
    </row>
    <row r="115" spans="1:11" ht="14.25" customHeight="1" x14ac:dyDescent="0.25">
      <c r="A115" s="100"/>
      <c r="B115" s="74" t="s">
        <v>230</v>
      </c>
      <c r="C115" s="75">
        <v>2</v>
      </c>
      <c r="D115" s="75">
        <v>1</v>
      </c>
      <c r="E115" s="76">
        <v>1</v>
      </c>
      <c r="F115" s="77">
        <v>400</v>
      </c>
      <c r="G115" s="78">
        <f t="shared" si="43"/>
        <v>800</v>
      </c>
      <c r="H115" s="77">
        <f t="shared" si="44"/>
        <v>800</v>
      </c>
      <c r="I115" s="79">
        <f t="shared" si="45"/>
        <v>1600</v>
      </c>
      <c r="J115" s="115"/>
      <c r="K115" s="72"/>
    </row>
    <row r="116" spans="1:11" ht="14.25" customHeight="1" x14ac:dyDescent="0.25">
      <c r="A116" s="100"/>
      <c r="B116" s="286" t="s">
        <v>213</v>
      </c>
      <c r="C116" s="258"/>
      <c r="D116" s="258"/>
      <c r="E116" s="258"/>
      <c r="F116" s="259"/>
      <c r="G116" s="81">
        <f t="shared" ref="G116:I116" si="46">SUM(G107:G115)</f>
        <v>25000</v>
      </c>
      <c r="H116" s="82">
        <f t="shared" si="46"/>
        <v>25000</v>
      </c>
      <c r="I116" s="81">
        <f t="shared" si="46"/>
        <v>50000</v>
      </c>
      <c r="J116" s="115"/>
      <c r="K116" s="72"/>
    </row>
    <row r="117" spans="1:11" ht="14.25" customHeight="1" x14ac:dyDescent="0.25">
      <c r="A117" s="114">
        <v>1.1599999999999999</v>
      </c>
      <c r="B117" s="294" t="s">
        <v>124</v>
      </c>
      <c r="C117" s="292"/>
      <c r="D117" s="292"/>
      <c r="E117" s="292"/>
      <c r="F117" s="292"/>
      <c r="G117" s="292"/>
      <c r="H117" s="292"/>
      <c r="I117" s="293"/>
      <c r="J117" s="115"/>
      <c r="K117" s="72"/>
    </row>
    <row r="118" spans="1:11" ht="15.75" x14ac:dyDescent="0.25">
      <c r="A118" s="100"/>
      <c r="B118" s="74" t="s">
        <v>277</v>
      </c>
      <c r="C118" s="75">
        <v>1</v>
      </c>
      <c r="D118" s="75">
        <v>1</v>
      </c>
      <c r="E118" s="76">
        <v>1</v>
      </c>
      <c r="F118" s="77">
        <v>2720</v>
      </c>
      <c r="G118" s="78">
        <f t="shared" ref="G118:G120" si="47">C118*D118*E118*F118</f>
        <v>2720</v>
      </c>
      <c r="H118" s="77">
        <v>0</v>
      </c>
      <c r="I118" s="79">
        <f t="shared" ref="I118:I120" si="48">G118+H118</f>
        <v>2720</v>
      </c>
      <c r="J118" s="115"/>
      <c r="K118" s="72"/>
    </row>
    <row r="119" spans="1:11" ht="14.25" customHeight="1" x14ac:dyDescent="0.25">
      <c r="A119" s="100"/>
      <c r="B119" s="74" t="s">
        <v>278</v>
      </c>
      <c r="C119" s="75">
        <v>1</v>
      </c>
      <c r="D119" s="75">
        <v>12</v>
      </c>
      <c r="E119" s="76">
        <v>2</v>
      </c>
      <c r="F119" s="77">
        <v>110</v>
      </c>
      <c r="G119" s="78">
        <f t="shared" si="47"/>
        <v>2640</v>
      </c>
      <c r="H119" s="77">
        <f t="shared" ref="H119:H120" si="49">D119*E119*F119</f>
        <v>2640</v>
      </c>
      <c r="I119" s="79">
        <f t="shared" si="48"/>
        <v>5280</v>
      </c>
      <c r="J119" s="115"/>
      <c r="K119" s="72"/>
    </row>
    <row r="120" spans="1:11" ht="14.25" customHeight="1" x14ac:dyDescent="0.25">
      <c r="A120" s="100"/>
      <c r="B120" s="74" t="s">
        <v>279</v>
      </c>
      <c r="C120" s="75">
        <v>1</v>
      </c>
      <c r="D120" s="75">
        <v>1</v>
      </c>
      <c r="E120" s="76">
        <v>2</v>
      </c>
      <c r="F120" s="77">
        <v>500</v>
      </c>
      <c r="G120" s="78">
        <f t="shared" si="47"/>
        <v>1000</v>
      </c>
      <c r="H120" s="77">
        <f t="shared" si="49"/>
        <v>1000</v>
      </c>
      <c r="I120" s="79">
        <f t="shared" si="48"/>
        <v>2000</v>
      </c>
      <c r="J120" s="115"/>
      <c r="K120" s="72"/>
    </row>
    <row r="121" spans="1:11" ht="14.25" customHeight="1" x14ac:dyDescent="0.25">
      <c r="A121" s="116"/>
      <c r="B121" s="117" t="s">
        <v>280</v>
      </c>
      <c r="C121" s="118"/>
      <c r="D121" s="118"/>
      <c r="E121" s="119"/>
      <c r="F121" s="120"/>
      <c r="G121" s="121">
        <f t="shared" ref="G121:I121" si="50">SUM(G118:G120)</f>
        <v>6360</v>
      </c>
      <c r="H121" s="120">
        <f t="shared" si="50"/>
        <v>3640</v>
      </c>
      <c r="I121" s="122">
        <f t="shared" si="50"/>
        <v>10000</v>
      </c>
      <c r="J121" s="115"/>
      <c r="K121" s="72"/>
    </row>
    <row r="122" spans="1:11" ht="14.25" customHeight="1" x14ac:dyDescent="0.25">
      <c r="A122" s="123"/>
      <c r="B122" s="124" t="s">
        <v>129</v>
      </c>
      <c r="C122" s="125"/>
      <c r="D122" s="126"/>
      <c r="E122" s="126"/>
      <c r="F122" s="127"/>
      <c r="G122" s="128">
        <f>G45+G42+G36+G28+G23+G17+G8+G49+G53+G67+G80+G95+G105+G116+G121</f>
        <v>222610</v>
      </c>
      <c r="H122" s="129">
        <f>H45+H42+H36+H28+H23+H17+H8+H49+H53+H67+H80+H95+H105+H116+H121+H57</f>
        <v>223640</v>
      </c>
      <c r="I122" s="128">
        <f>SUM(I121,I116,I105,I95,I80,I67,I57,I53,I49,I45,I42,I36,I28,I23,I17,I8)</f>
        <v>456250</v>
      </c>
      <c r="J122" s="130"/>
      <c r="K122" s="57"/>
    </row>
    <row r="123" spans="1:11" ht="14.25" customHeight="1" x14ac:dyDescent="0.25">
      <c r="A123" s="131">
        <v>2</v>
      </c>
      <c r="B123" s="295" t="s">
        <v>281</v>
      </c>
      <c r="C123" s="258"/>
      <c r="D123" s="258"/>
      <c r="E123" s="258"/>
      <c r="F123" s="258"/>
      <c r="G123" s="258"/>
      <c r="H123" s="258"/>
      <c r="I123" s="259"/>
      <c r="J123" s="132"/>
      <c r="K123" s="57"/>
    </row>
    <row r="124" spans="1:11" ht="14.25" customHeight="1" x14ac:dyDescent="0.25">
      <c r="A124" s="103">
        <v>2.1</v>
      </c>
      <c r="B124" s="296" t="s">
        <v>282</v>
      </c>
      <c r="C124" s="297"/>
      <c r="D124" s="297"/>
      <c r="E124" s="297"/>
      <c r="F124" s="297"/>
      <c r="G124" s="297"/>
      <c r="H124" s="297"/>
      <c r="I124" s="252"/>
      <c r="J124" s="133"/>
      <c r="K124" s="72"/>
    </row>
    <row r="125" spans="1:11" ht="14.25" customHeight="1" x14ac:dyDescent="0.25">
      <c r="A125" s="134"/>
      <c r="B125" s="135" t="s">
        <v>206</v>
      </c>
      <c r="C125" s="136">
        <v>1</v>
      </c>
      <c r="D125" s="136">
        <v>26</v>
      </c>
      <c r="E125" s="137">
        <v>1</v>
      </c>
      <c r="F125" s="138">
        <v>150</v>
      </c>
      <c r="G125" s="139">
        <f t="shared" ref="G125:G129" si="51">C125*D125*E125*F125</f>
        <v>3900</v>
      </c>
      <c r="H125" s="138">
        <f t="shared" ref="H125:H129" si="52">C125*D125*E125*F125</f>
        <v>3900</v>
      </c>
      <c r="I125" s="140">
        <f t="shared" ref="I125:I129" si="53">G125+H125</f>
        <v>7800</v>
      </c>
      <c r="J125" s="141"/>
      <c r="K125" s="72"/>
    </row>
    <row r="126" spans="1:11" ht="14.25" customHeight="1" x14ac:dyDescent="0.25">
      <c r="A126" s="134"/>
      <c r="B126" s="135" t="s">
        <v>283</v>
      </c>
      <c r="C126" s="75">
        <v>1</v>
      </c>
      <c r="D126" s="75">
        <v>1</v>
      </c>
      <c r="E126" s="76">
        <v>20</v>
      </c>
      <c r="F126" s="77">
        <v>45</v>
      </c>
      <c r="G126" s="139">
        <f t="shared" si="51"/>
        <v>900</v>
      </c>
      <c r="H126" s="138">
        <f t="shared" si="52"/>
        <v>900</v>
      </c>
      <c r="I126" s="140">
        <f t="shared" si="53"/>
        <v>1800</v>
      </c>
      <c r="J126" s="88"/>
      <c r="K126" s="72"/>
    </row>
    <row r="127" spans="1:11" ht="14.25" customHeight="1" x14ac:dyDescent="0.25">
      <c r="A127" s="134"/>
      <c r="B127" s="109" t="s">
        <v>284</v>
      </c>
      <c r="C127" s="75">
        <v>1</v>
      </c>
      <c r="D127" s="75">
        <v>1</v>
      </c>
      <c r="E127" s="76">
        <v>6</v>
      </c>
      <c r="F127" s="77">
        <v>700</v>
      </c>
      <c r="G127" s="139">
        <f t="shared" si="51"/>
        <v>4200</v>
      </c>
      <c r="H127" s="138">
        <f t="shared" si="52"/>
        <v>4200</v>
      </c>
      <c r="I127" s="140">
        <f t="shared" si="53"/>
        <v>8400</v>
      </c>
      <c r="J127" s="88"/>
      <c r="K127" s="72"/>
    </row>
    <row r="128" spans="1:11" ht="14.25" customHeight="1" x14ac:dyDescent="0.25">
      <c r="A128" s="134"/>
      <c r="B128" s="109" t="s">
        <v>260</v>
      </c>
      <c r="C128" s="75">
        <v>1</v>
      </c>
      <c r="D128" s="75">
        <v>4</v>
      </c>
      <c r="E128" s="76">
        <v>6</v>
      </c>
      <c r="F128" s="77">
        <v>150</v>
      </c>
      <c r="G128" s="139">
        <f t="shared" si="51"/>
        <v>3600</v>
      </c>
      <c r="H128" s="138">
        <f t="shared" si="52"/>
        <v>3600</v>
      </c>
      <c r="I128" s="140">
        <f t="shared" si="53"/>
        <v>7200</v>
      </c>
      <c r="J128" s="88"/>
      <c r="K128" s="72"/>
    </row>
    <row r="129" spans="1:11" ht="14.25" customHeight="1" x14ac:dyDescent="0.25">
      <c r="A129" s="134"/>
      <c r="B129" s="74" t="s">
        <v>285</v>
      </c>
      <c r="C129" s="75">
        <v>1</v>
      </c>
      <c r="D129" s="75">
        <v>4</v>
      </c>
      <c r="E129" s="76">
        <v>6</v>
      </c>
      <c r="F129" s="77">
        <v>100</v>
      </c>
      <c r="G129" s="139">
        <f t="shared" si="51"/>
        <v>2400</v>
      </c>
      <c r="H129" s="138">
        <f t="shared" si="52"/>
        <v>2400</v>
      </c>
      <c r="I129" s="140">
        <f t="shared" si="53"/>
        <v>4800</v>
      </c>
      <c r="J129" s="88"/>
      <c r="K129" s="72"/>
    </row>
    <row r="130" spans="1:11" ht="14.25" customHeight="1" x14ac:dyDescent="0.25">
      <c r="A130" s="113"/>
      <c r="B130" s="286" t="s">
        <v>263</v>
      </c>
      <c r="C130" s="258"/>
      <c r="D130" s="258"/>
      <c r="E130" s="258"/>
      <c r="F130" s="259"/>
      <c r="G130" s="81">
        <f t="shared" ref="G130:I130" si="54">SUM(G125:G129)</f>
        <v>15000</v>
      </c>
      <c r="H130" s="82">
        <f t="shared" si="54"/>
        <v>15000</v>
      </c>
      <c r="I130" s="85">
        <f t="shared" si="54"/>
        <v>30000</v>
      </c>
      <c r="J130" s="142"/>
      <c r="K130" s="72"/>
    </row>
    <row r="131" spans="1:11" ht="14.25" customHeight="1" x14ac:dyDescent="0.25">
      <c r="A131" s="143">
        <v>2.2000000000000002</v>
      </c>
      <c r="B131" s="288" t="s">
        <v>286</v>
      </c>
      <c r="C131" s="258"/>
      <c r="D131" s="258"/>
      <c r="E131" s="258"/>
      <c r="F131" s="258"/>
      <c r="G131" s="258"/>
      <c r="H131" s="258"/>
      <c r="I131" s="259"/>
      <c r="J131" s="142"/>
      <c r="K131" s="72"/>
    </row>
    <row r="132" spans="1:11" ht="14.25" customHeight="1" x14ac:dyDescent="0.25">
      <c r="A132" s="134"/>
      <c r="B132" s="74" t="s">
        <v>287</v>
      </c>
      <c r="C132" s="75">
        <v>1</v>
      </c>
      <c r="D132" s="75">
        <v>30</v>
      </c>
      <c r="E132" s="76">
        <v>2</v>
      </c>
      <c r="F132" s="77">
        <v>500</v>
      </c>
      <c r="G132" s="78">
        <f t="shared" ref="G132:G135" si="55">C132*D132*E132*F132</f>
        <v>30000</v>
      </c>
      <c r="H132" s="77">
        <f t="shared" ref="H132:H135" si="56">F132*E132*D132*C132</f>
        <v>30000</v>
      </c>
      <c r="I132" s="79">
        <f t="shared" ref="I132:I135" si="57">G132+H132</f>
        <v>60000</v>
      </c>
      <c r="J132" s="88"/>
      <c r="K132" s="72"/>
    </row>
    <row r="133" spans="1:11" ht="14.25" customHeight="1" x14ac:dyDescent="0.25">
      <c r="A133" s="134"/>
      <c r="B133" s="74" t="s">
        <v>288</v>
      </c>
      <c r="C133" s="75">
        <v>1</v>
      </c>
      <c r="D133" s="75">
        <v>30</v>
      </c>
      <c r="E133" s="76">
        <v>2</v>
      </c>
      <c r="F133" s="77">
        <v>500</v>
      </c>
      <c r="G133" s="78">
        <f t="shared" si="55"/>
        <v>30000</v>
      </c>
      <c r="H133" s="77">
        <f t="shared" si="56"/>
        <v>30000</v>
      </c>
      <c r="I133" s="79">
        <f t="shared" si="57"/>
        <v>60000</v>
      </c>
      <c r="J133" s="88"/>
      <c r="K133" s="72"/>
    </row>
    <row r="134" spans="1:11" ht="25.5" x14ac:dyDescent="0.25">
      <c r="A134" s="134"/>
      <c r="B134" s="74" t="s">
        <v>289</v>
      </c>
      <c r="C134" s="75">
        <v>2</v>
      </c>
      <c r="D134" s="75">
        <v>50</v>
      </c>
      <c r="E134" s="76">
        <v>2</v>
      </c>
      <c r="F134" s="77">
        <v>45</v>
      </c>
      <c r="G134" s="78">
        <f t="shared" si="55"/>
        <v>9000</v>
      </c>
      <c r="H134" s="77">
        <f t="shared" si="56"/>
        <v>9000</v>
      </c>
      <c r="I134" s="79">
        <f t="shared" si="57"/>
        <v>18000</v>
      </c>
      <c r="J134" s="88"/>
      <c r="K134" s="72"/>
    </row>
    <row r="135" spans="1:11" ht="14.25" customHeight="1" x14ac:dyDescent="0.25">
      <c r="A135" s="134"/>
      <c r="B135" s="74" t="s">
        <v>225</v>
      </c>
      <c r="C135" s="75">
        <v>1</v>
      </c>
      <c r="D135" s="75">
        <v>1</v>
      </c>
      <c r="E135" s="76">
        <v>2</v>
      </c>
      <c r="F135" s="77">
        <v>200</v>
      </c>
      <c r="G135" s="78">
        <f t="shared" si="55"/>
        <v>400</v>
      </c>
      <c r="H135" s="77">
        <f t="shared" si="56"/>
        <v>400</v>
      </c>
      <c r="I135" s="79">
        <f t="shared" si="57"/>
        <v>800</v>
      </c>
      <c r="J135" s="88"/>
      <c r="K135" s="72"/>
    </row>
    <row r="136" spans="1:11" ht="14.25" customHeight="1" x14ac:dyDescent="0.25">
      <c r="A136" s="144"/>
      <c r="B136" s="286" t="s">
        <v>213</v>
      </c>
      <c r="C136" s="258"/>
      <c r="D136" s="258"/>
      <c r="E136" s="258"/>
      <c r="F136" s="259"/>
      <c r="G136" s="81">
        <f t="shared" ref="G136:I136" si="58">SUM(G132:G135)</f>
        <v>69400</v>
      </c>
      <c r="H136" s="82">
        <f t="shared" si="58"/>
        <v>69400</v>
      </c>
      <c r="I136" s="85">
        <f t="shared" si="58"/>
        <v>138800</v>
      </c>
      <c r="J136" s="88"/>
      <c r="K136" s="72"/>
    </row>
    <row r="137" spans="1:11" ht="14.25" customHeight="1" x14ac:dyDescent="0.25">
      <c r="A137" s="70">
        <v>2.2999999999999998</v>
      </c>
      <c r="B137" s="287" t="s">
        <v>290</v>
      </c>
      <c r="C137" s="258"/>
      <c r="D137" s="258"/>
      <c r="E137" s="258"/>
      <c r="F137" s="258"/>
      <c r="G137" s="258"/>
      <c r="H137" s="258"/>
      <c r="I137" s="259"/>
      <c r="J137" s="88"/>
      <c r="K137" s="72"/>
    </row>
    <row r="138" spans="1:11" ht="14.25" customHeight="1" x14ac:dyDescent="0.25">
      <c r="A138" s="73"/>
      <c r="B138" s="74" t="s">
        <v>287</v>
      </c>
      <c r="C138" s="75">
        <v>1</v>
      </c>
      <c r="D138" s="75">
        <v>30</v>
      </c>
      <c r="E138" s="76">
        <v>1</v>
      </c>
      <c r="F138" s="77">
        <v>300</v>
      </c>
      <c r="G138" s="78">
        <f t="shared" ref="G138:G141" si="59">C138*D138*E138*F138</f>
        <v>9000</v>
      </c>
      <c r="H138" s="77">
        <f t="shared" ref="H138:H141" si="60">F138*E138*D138*C138</f>
        <v>9000</v>
      </c>
      <c r="I138" s="79">
        <f t="shared" ref="I138:I141" si="61">G138+H138</f>
        <v>18000</v>
      </c>
      <c r="J138" s="88"/>
      <c r="K138" s="72"/>
    </row>
    <row r="139" spans="1:11" ht="14.25" customHeight="1" x14ac:dyDescent="0.25">
      <c r="A139" s="73"/>
      <c r="B139" s="74" t="s">
        <v>288</v>
      </c>
      <c r="C139" s="75">
        <v>1</v>
      </c>
      <c r="D139" s="75">
        <v>30</v>
      </c>
      <c r="E139" s="76">
        <v>1</v>
      </c>
      <c r="F139" s="77">
        <v>300</v>
      </c>
      <c r="G139" s="78">
        <f t="shared" si="59"/>
        <v>9000</v>
      </c>
      <c r="H139" s="77">
        <f t="shared" si="60"/>
        <v>9000</v>
      </c>
      <c r="I139" s="79">
        <f t="shared" si="61"/>
        <v>18000</v>
      </c>
      <c r="J139" s="88"/>
      <c r="K139" s="72"/>
    </row>
    <row r="140" spans="1:11" ht="25.5" x14ac:dyDescent="0.25">
      <c r="A140" s="73"/>
      <c r="B140" s="74" t="s">
        <v>289</v>
      </c>
      <c r="C140" s="75">
        <v>1</v>
      </c>
      <c r="D140" s="75">
        <v>30</v>
      </c>
      <c r="E140" s="76">
        <v>2</v>
      </c>
      <c r="F140" s="77">
        <v>45</v>
      </c>
      <c r="G140" s="78">
        <f t="shared" si="59"/>
        <v>2700</v>
      </c>
      <c r="H140" s="77">
        <f t="shared" si="60"/>
        <v>2700</v>
      </c>
      <c r="I140" s="79">
        <f t="shared" si="61"/>
        <v>5400</v>
      </c>
      <c r="J140" s="88"/>
      <c r="K140" s="72"/>
    </row>
    <row r="141" spans="1:11" ht="14.25" customHeight="1" x14ac:dyDescent="0.25">
      <c r="A141" s="73"/>
      <c r="B141" s="74" t="s">
        <v>225</v>
      </c>
      <c r="C141" s="75">
        <v>1</v>
      </c>
      <c r="D141" s="75">
        <v>1</v>
      </c>
      <c r="E141" s="76">
        <v>2</v>
      </c>
      <c r="F141" s="77">
        <v>200</v>
      </c>
      <c r="G141" s="78">
        <f t="shared" si="59"/>
        <v>400</v>
      </c>
      <c r="H141" s="77">
        <f t="shared" si="60"/>
        <v>400</v>
      </c>
      <c r="I141" s="79">
        <f t="shared" si="61"/>
        <v>800</v>
      </c>
      <c r="J141" s="88"/>
      <c r="K141" s="72"/>
    </row>
    <row r="142" spans="1:11" ht="14.25" customHeight="1" x14ac:dyDescent="0.25">
      <c r="A142" s="144"/>
      <c r="B142" s="286" t="s">
        <v>213</v>
      </c>
      <c r="C142" s="258"/>
      <c r="D142" s="258"/>
      <c r="E142" s="258"/>
      <c r="F142" s="259"/>
      <c r="G142" s="81">
        <f t="shared" ref="G142:I142" si="62">SUM(G138:G141)</f>
        <v>21100</v>
      </c>
      <c r="H142" s="82">
        <f t="shared" si="62"/>
        <v>21100</v>
      </c>
      <c r="I142" s="81">
        <f t="shared" si="62"/>
        <v>42200</v>
      </c>
      <c r="J142" s="88"/>
      <c r="K142" s="72"/>
    </row>
    <row r="143" spans="1:11" ht="14.25" customHeight="1" x14ac:dyDescent="0.25">
      <c r="A143" s="70">
        <v>2.4</v>
      </c>
      <c r="B143" s="288" t="s">
        <v>291</v>
      </c>
      <c r="C143" s="258"/>
      <c r="D143" s="258"/>
      <c r="E143" s="258"/>
      <c r="F143" s="258"/>
      <c r="G143" s="258"/>
      <c r="H143" s="258"/>
      <c r="I143" s="259"/>
      <c r="J143" s="88"/>
      <c r="K143" s="72"/>
    </row>
    <row r="144" spans="1:11" ht="14.25" customHeight="1" x14ac:dyDescent="0.25">
      <c r="A144" s="73"/>
      <c r="B144" s="74" t="s">
        <v>287</v>
      </c>
      <c r="C144" s="75">
        <v>1</v>
      </c>
      <c r="D144" s="75">
        <v>30</v>
      </c>
      <c r="E144" s="76">
        <v>1</v>
      </c>
      <c r="F144" s="77">
        <v>300</v>
      </c>
      <c r="G144" s="78">
        <f t="shared" ref="G144:G147" si="63">C144*D144*E144*F144</f>
        <v>9000</v>
      </c>
      <c r="H144" s="77">
        <f t="shared" ref="H144:H147" si="64">F144*E144*D144*C144</f>
        <v>9000</v>
      </c>
      <c r="I144" s="79">
        <f t="shared" ref="I144:I147" si="65">G144+H144</f>
        <v>18000</v>
      </c>
      <c r="J144" s="88"/>
      <c r="K144" s="72"/>
    </row>
    <row r="145" spans="1:11" ht="14.25" customHeight="1" x14ac:dyDescent="0.25">
      <c r="A145" s="73"/>
      <c r="B145" s="74" t="s">
        <v>288</v>
      </c>
      <c r="C145" s="75">
        <v>1</v>
      </c>
      <c r="D145" s="75">
        <v>30</v>
      </c>
      <c r="E145" s="76">
        <v>1</v>
      </c>
      <c r="F145" s="77">
        <v>300</v>
      </c>
      <c r="G145" s="78">
        <f t="shared" si="63"/>
        <v>9000</v>
      </c>
      <c r="H145" s="77">
        <f t="shared" si="64"/>
        <v>9000</v>
      </c>
      <c r="I145" s="79">
        <f t="shared" si="65"/>
        <v>18000</v>
      </c>
      <c r="J145" s="88"/>
      <c r="K145" s="72"/>
    </row>
    <row r="146" spans="1:11" ht="25.5" x14ac:dyDescent="0.25">
      <c r="A146" s="73"/>
      <c r="B146" s="74" t="s">
        <v>289</v>
      </c>
      <c r="C146" s="75">
        <v>1</v>
      </c>
      <c r="D146" s="75">
        <v>30</v>
      </c>
      <c r="E146" s="76">
        <v>2</v>
      </c>
      <c r="F146" s="77">
        <v>45</v>
      </c>
      <c r="G146" s="78">
        <f t="shared" si="63"/>
        <v>2700</v>
      </c>
      <c r="H146" s="77">
        <f t="shared" si="64"/>
        <v>2700</v>
      </c>
      <c r="I146" s="79">
        <f t="shared" si="65"/>
        <v>5400</v>
      </c>
      <c r="J146" s="88"/>
      <c r="K146" s="72"/>
    </row>
    <row r="147" spans="1:11" ht="14.25" customHeight="1" x14ac:dyDescent="0.25">
      <c r="A147" s="73"/>
      <c r="B147" s="74" t="s">
        <v>225</v>
      </c>
      <c r="C147" s="75">
        <v>1</v>
      </c>
      <c r="D147" s="75">
        <v>1</v>
      </c>
      <c r="E147" s="76">
        <v>2</v>
      </c>
      <c r="F147" s="77">
        <v>200</v>
      </c>
      <c r="G147" s="78">
        <f t="shared" si="63"/>
        <v>400</v>
      </c>
      <c r="H147" s="77">
        <f t="shared" si="64"/>
        <v>400</v>
      </c>
      <c r="I147" s="79">
        <f t="shared" si="65"/>
        <v>800</v>
      </c>
      <c r="J147" s="88"/>
      <c r="K147" s="72"/>
    </row>
    <row r="148" spans="1:11" ht="14.25" customHeight="1" x14ac:dyDescent="0.25">
      <c r="A148" s="73"/>
      <c r="B148" s="286" t="s">
        <v>213</v>
      </c>
      <c r="C148" s="258"/>
      <c r="D148" s="258"/>
      <c r="E148" s="258"/>
      <c r="F148" s="259"/>
      <c r="G148" s="81">
        <f t="shared" ref="G148:I148" si="66">SUM(G144:G147)</f>
        <v>21100</v>
      </c>
      <c r="H148" s="82">
        <f t="shared" si="66"/>
        <v>21100</v>
      </c>
      <c r="I148" s="85">
        <f t="shared" si="66"/>
        <v>42200</v>
      </c>
      <c r="J148" s="88"/>
      <c r="K148" s="72"/>
    </row>
    <row r="149" spans="1:11" ht="14.25" customHeight="1" x14ac:dyDescent="0.25">
      <c r="A149" s="103">
        <v>2.5</v>
      </c>
      <c r="B149" s="289" t="s">
        <v>292</v>
      </c>
      <c r="C149" s="258"/>
      <c r="D149" s="258"/>
      <c r="E149" s="258"/>
      <c r="F149" s="258"/>
      <c r="G149" s="258"/>
      <c r="H149" s="258"/>
      <c r="I149" s="281"/>
      <c r="J149" s="145"/>
      <c r="K149" s="72"/>
    </row>
    <row r="150" spans="1:11" ht="14.25" customHeight="1" x14ac:dyDescent="0.25">
      <c r="A150" s="134"/>
      <c r="B150" s="74" t="s">
        <v>287</v>
      </c>
      <c r="C150" s="75">
        <v>1</v>
      </c>
      <c r="D150" s="75">
        <v>30</v>
      </c>
      <c r="E150" s="76">
        <v>1</v>
      </c>
      <c r="F150" s="77">
        <v>300</v>
      </c>
      <c r="G150" s="78">
        <f t="shared" ref="G150:G153" si="67">C150*D150*E150*F150</f>
        <v>9000</v>
      </c>
      <c r="H150" s="77">
        <f t="shared" ref="H150:H153" si="68">F150*E150*D150*C150</f>
        <v>9000</v>
      </c>
      <c r="I150" s="79">
        <f t="shared" ref="I150:I153" si="69">G150+H150</f>
        <v>18000</v>
      </c>
      <c r="J150" s="88"/>
      <c r="K150" s="72"/>
    </row>
    <row r="151" spans="1:11" ht="14.25" customHeight="1" x14ac:dyDescent="0.25">
      <c r="A151" s="134"/>
      <c r="B151" s="74" t="s">
        <v>288</v>
      </c>
      <c r="C151" s="75">
        <v>1</v>
      </c>
      <c r="D151" s="75">
        <v>30</v>
      </c>
      <c r="E151" s="76">
        <v>1</v>
      </c>
      <c r="F151" s="77">
        <v>300</v>
      </c>
      <c r="G151" s="78">
        <f t="shared" si="67"/>
        <v>9000</v>
      </c>
      <c r="H151" s="77">
        <f t="shared" si="68"/>
        <v>9000</v>
      </c>
      <c r="I151" s="79">
        <f t="shared" si="69"/>
        <v>18000</v>
      </c>
      <c r="J151" s="88"/>
      <c r="K151" s="72"/>
    </row>
    <row r="152" spans="1:11" ht="25.5" x14ac:dyDescent="0.25">
      <c r="A152" s="134"/>
      <c r="B152" s="74" t="s">
        <v>289</v>
      </c>
      <c r="C152" s="75">
        <v>1</v>
      </c>
      <c r="D152" s="75">
        <v>30</v>
      </c>
      <c r="E152" s="76">
        <v>2</v>
      </c>
      <c r="F152" s="77">
        <v>45</v>
      </c>
      <c r="G152" s="78">
        <f t="shared" si="67"/>
        <v>2700</v>
      </c>
      <c r="H152" s="77">
        <f t="shared" si="68"/>
        <v>2700</v>
      </c>
      <c r="I152" s="79">
        <f t="shared" si="69"/>
        <v>5400</v>
      </c>
      <c r="J152" s="88"/>
      <c r="K152" s="72"/>
    </row>
    <row r="153" spans="1:11" ht="14.25" customHeight="1" x14ac:dyDescent="0.25">
      <c r="A153" s="134"/>
      <c r="B153" s="74" t="s">
        <v>225</v>
      </c>
      <c r="C153" s="75">
        <v>1</v>
      </c>
      <c r="D153" s="75">
        <v>1</v>
      </c>
      <c r="E153" s="76">
        <v>2</v>
      </c>
      <c r="F153" s="77">
        <v>200</v>
      </c>
      <c r="G153" s="78">
        <f t="shared" si="67"/>
        <v>400</v>
      </c>
      <c r="H153" s="77">
        <f t="shared" si="68"/>
        <v>400</v>
      </c>
      <c r="I153" s="79">
        <f t="shared" si="69"/>
        <v>800</v>
      </c>
      <c r="J153" s="146"/>
      <c r="K153" s="72"/>
    </row>
    <row r="154" spans="1:11" ht="14.25" customHeight="1" x14ac:dyDescent="0.25">
      <c r="A154" s="134"/>
      <c r="B154" s="286" t="s">
        <v>213</v>
      </c>
      <c r="C154" s="258"/>
      <c r="D154" s="258"/>
      <c r="E154" s="258"/>
      <c r="F154" s="259"/>
      <c r="G154" s="81">
        <f t="shared" ref="G154:I154" si="70">SUM(G150:G153)</f>
        <v>21100</v>
      </c>
      <c r="H154" s="82">
        <f t="shared" si="70"/>
        <v>21100</v>
      </c>
      <c r="I154" s="85">
        <f t="shared" si="70"/>
        <v>42200</v>
      </c>
      <c r="J154" s="146"/>
      <c r="K154" s="72"/>
    </row>
    <row r="155" spans="1:11" ht="14.25" customHeight="1" x14ac:dyDescent="0.25">
      <c r="A155" s="103">
        <v>2.6</v>
      </c>
      <c r="B155" s="290" t="s">
        <v>293</v>
      </c>
      <c r="C155" s="258"/>
      <c r="D155" s="258"/>
      <c r="E155" s="258"/>
      <c r="F155" s="258"/>
      <c r="G155" s="258"/>
      <c r="H155" s="258"/>
      <c r="I155" s="281"/>
      <c r="J155" s="146"/>
      <c r="K155" s="72"/>
    </row>
    <row r="156" spans="1:11" ht="14.25" customHeight="1" x14ac:dyDescent="0.25">
      <c r="A156" s="134"/>
      <c r="B156" s="147" t="s">
        <v>206</v>
      </c>
      <c r="C156" s="148">
        <v>1</v>
      </c>
      <c r="D156" s="148">
        <v>30</v>
      </c>
      <c r="E156" s="149">
        <v>1</v>
      </c>
      <c r="F156" s="150">
        <v>300</v>
      </c>
      <c r="G156" s="151">
        <f t="shared" ref="G156:G158" si="71">C156*D156*E156*F156</f>
        <v>9000</v>
      </c>
      <c r="H156" s="150">
        <f t="shared" ref="H156:H158" si="72">D156*E156*F156</f>
        <v>9000</v>
      </c>
      <c r="I156" s="152">
        <f t="shared" ref="I156:I158" si="73">G156+H156</f>
        <v>18000</v>
      </c>
      <c r="J156" s="146"/>
      <c r="K156" s="72"/>
    </row>
    <row r="157" spans="1:11" ht="25.5" x14ac:dyDescent="0.25">
      <c r="A157" s="134"/>
      <c r="B157" s="147" t="s">
        <v>294</v>
      </c>
      <c r="C157" s="148">
        <v>1</v>
      </c>
      <c r="D157" s="148">
        <v>1</v>
      </c>
      <c r="E157" s="149">
        <v>20</v>
      </c>
      <c r="F157" s="150">
        <v>45</v>
      </c>
      <c r="G157" s="151">
        <f t="shared" si="71"/>
        <v>900</v>
      </c>
      <c r="H157" s="150">
        <f t="shared" si="72"/>
        <v>900</v>
      </c>
      <c r="I157" s="152">
        <f t="shared" si="73"/>
        <v>1800</v>
      </c>
      <c r="J157" s="146"/>
      <c r="K157" s="72"/>
    </row>
    <row r="158" spans="1:11" ht="14.25" customHeight="1" x14ac:dyDescent="0.25">
      <c r="A158" s="134"/>
      <c r="B158" s="147" t="s">
        <v>295</v>
      </c>
      <c r="C158" s="148">
        <v>1</v>
      </c>
      <c r="D158" s="148">
        <v>1</v>
      </c>
      <c r="E158" s="149">
        <v>20</v>
      </c>
      <c r="F158" s="150">
        <v>30</v>
      </c>
      <c r="G158" s="151">
        <f t="shared" si="71"/>
        <v>600</v>
      </c>
      <c r="H158" s="150">
        <f t="shared" si="72"/>
        <v>600</v>
      </c>
      <c r="I158" s="152">
        <f t="shared" si="73"/>
        <v>1200</v>
      </c>
      <c r="J158" s="146"/>
      <c r="K158" s="72"/>
    </row>
    <row r="159" spans="1:11" ht="14.25" customHeight="1" x14ac:dyDescent="0.25">
      <c r="A159" s="134"/>
      <c r="B159" s="286" t="s">
        <v>213</v>
      </c>
      <c r="C159" s="258"/>
      <c r="D159" s="258"/>
      <c r="E159" s="258"/>
      <c r="F159" s="259"/>
      <c r="G159" s="81">
        <f t="shared" ref="G159:I159" si="74">SUM(G155:G158)</f>
        <v>10500</v>
      </c>
      <c r="H159" s="82">
        <f t="shared" si="74"/>
        <v>10500</v>
      </c>
      <c r="I159" s="85">
        <f t="shared" si="74"/>
        <v>21000</v>
      </c>
      <c r="J159" s="146"/>
      <c r="K159" s="72"/>
    </row>
    <row r="160" spans="1:11" ht="14.25" customHeight="1" x14ac:dyDescent="0.25">
      <c r="A160" s="103">
        <v>2.7</v>
      </c>
      <c r="B160" s="287" t="s">
        <v>296</v>
      </c>
      <c r="C160" s="258"/>
      <c r="D160" s="258"/>
      <c r="E160" s="258"/>
      <c r="F160" s="258"/>
      <c r="G160" s="258"/>
      <c r="H160" s="258"/>
      <c r="I160" s="259"/>
      <c r="J160" s="146"/>
      <c r="K160" s="72"/>
    </row>
    <row r="161" spans="1:11" ht="14.25" customHeight="1" x14ac:dyDescent="0.25">
      <c r="A161" s="134"/>
      <c r="B161" s="147" t="s">
        <v>206</v>
      </c>
      <c r="C161" s="148">
        <v>1</v>
      </c>
      <c r="D161" s="148">
        <v>30</v>
      </c>
      <c r="E161" s="149">
        <v>1</v>
      </c>
      <c r="F161" s="150">
        <v>300</v>
      </c>
      <c r="G161" s="151">
        <f t="shared" ref="G161:G163" si="75">C161*D161*E161*F161</f>
        <v>9000</v>
      </c>
      <c r="H161" s="150">
        <f t="shared" ref="H161:H163" si="76">D161*E161*F161</f>
        <v>9000</v>
      </c>
      <c r="I161" s="152">
        <f t="shared" ref="I161:I163" si="77">G161+H161</f>
        <v>18000</v>
      </c>
      <c r="J161" s="146"/>
      <c r="K161" s="72"/>
    </row>
    <row r="162" spans="1:11" ht="25.5" x14ac:dyDescent="0.25">
      <c r="A162" s="134"/>
      <c r="B162" s="147" t="s">
        <v>294</v>
      </c>
      <c r="C162" s="148">
        <v>1</v>
      </c>
      <c r="D162" s="148">
        <v>1</v>
      </c>
      <c r="E162" s="149">
        <v>20</v>
      </c>
      <c r="F162" s="150">
        <v>45</v>
      </c>
      <c r="G162" s="151">
        <f t="shared" si="75"/>
        <v>900</v>
      </c>
      <c r="H162" s="150">
        <f t="shared" si="76"/>
        <v>900</v>
      </c>
      <c r="I162" s="152">
        <f t="shared" si="77"/>
        <v>1800</v>
      </c>
      <c r="J162" s="146"/>
      <c r="K162" s="72"/>
    </row>
    <row r="163" spans="1:11" ht="14.25" customHeight="1" x14ac:dyDescent="0.25">
      <c r="A163" s="134"/>
      <c r="B163" s="147" t="s">
        <v>295</v>
      </c>
      <c r="C163" s="148">
        <v>1</v>
      </c>
      <c r="D163" s="148">
        <v>1</v>
      </c>
      <c r="E163" s="149">
        <v>20</v>
      </c>
      <c r="F163" s="150">
        <v>30</v>
      </c>
      <c r="G163" s="151">
        <f t="shared" si="75"/>
        <v>600</v>
      </c>
      <c r="H163" s="150">
        <f t="shared" si="76"/>
        <v>600</v>
      </c>
      <c r="I163" s="152">
        <f t="shared" si="77"/>
        <v>1200</v>
      </c>
      <c r="J163" s="146"/>
      <c r="K163" s="72"/>
    </row>
    <row r="164" spans="1:11" ht="14.25" customHeight="1" x14ac:dyDescent="0.25">
      <c r="A164" s="134"/>
      <c r="B164" s="286" t="s">
        <v>213</v>
      </c>
      <c r="C164" s="258"/>
      <c r="D164" s="258"/>
      <c r="E164" s="258"/>
      <c r="F164" s="259"/>
      <c r="G164" s="81">
        <f t="shared" ref="G164:I164" si="78">SUM(G160:G163)</f>
        <v>10500</v>
      </c>
      <c r="H164" s="82">
        <f t="shared" si="78"/>
        <v>10500</v>
      </c>
      <c r="I164" s="85">
        <f t="shared" si="78"/>
        <v>21000</v>
      </c>
      <c r="J164" s="146"/>
      <c r="K164" s="72"/>
    </row>
    <row r="165" spans="1:11" ht="14.25" customHeight="1" x14ac:dyDescent="0.25">
      <c r="A165" s="103">
        <v>2.8</v>
      </c>
      <c r="B165" s="287" t="s">
        <v>297</v>
      </c>
      <c r="C165" s="258"/>
      <c r="D165" s="258"/>
      <c r="E165" s="258"/>
      <c r="F165" s="258"/>
      <c r="G165" s="258"/>
      <c r="H165" s="258"/>
      <c r="I165" s="259"/>
      <c r="J165" s="146"/>
      <c r="K165" s="72"/>
    </row>
    <row r="166" spans="1:11" ht="14.25" customHeight="1" x14ac:dyDescent="0.25">
      <c r="A166" s="134"/>
      <c r="B166" s="153" t="s">
        <v>298</v>
      </c>
      <c r="C166" s="154">
        <v>1</v>
      </c>
      <c r="D166" s="154">
        <v>30</v>
      </c>
      <c r="E166" s="155">
        <v>1</v>
      </c>
      <c r="F166" s="156">
        <v>250</v>
      </c>
      <c r="G166" s="157">
        <f t="shared" ref="G166:G173" si="79">C166*D166*E166*F166</f>
        <v>7500</v>
      </c>
      <c r="H166" s="156">
        <f t="shared" ref="H166:H173" si="80">C166*D166*E166*F166</f>
        <v>7500</v>
      </c>
      <c r="I166" s="157">
        <f t="shared" ref="I166:I173" si="81">G166+H166</f>
        <v>15000</v>
      </c>
      <c r="J166" s="146"/>
      <c r="K166" s="72"/>
    </row>
    <row r="167" spans="1:11" ht="14.25" customHeight="1" x14ac:dyDescent="0.25">
      <c r="A167" s="134"/>
      <c r="B167" s="153" t="s">
        <v>299</v>
      </c>
      <c r="C167" s="154">
        <v>1</v>
      </c>
      <c r="D167" s="154">
        <v>1</v>
      </c>
      <c r="E167" s="155">
        <v>90</v>
      </c>
      <c r="F167" s="156">
        <v>40</v>
      </c>
      <c r="G167" s="157">
        <f t="shared" si="79"/>
        <v>3600</v>
      </c>
      <c r="H167" s="156">
        <f t="shared" si="80"/>
        <v>3600</v>
      </c>
      <c r="I167" s="157">
        <f t="shared" si="81"/>
        <v>7200</v>
      </c>
      <c r="J167" s="146"/>
      <c r="K167" s="72"/>
    </row>
    <row r="168" spans="1:11" ht="14.25" customHeight="1" x14ac:dyDescent="0.25">
      <c r="A168" s="134"/>
      <c r="B168" s="80" t="s">
        <v>217</v>
      </c>
      <c r="C168" s="75"/>
      <c r="D168" s="75"/>
      <c r="E168" s="155">
        <v>1</v>
      </c>
      <c r="F168" s="77"/>
      <c r="G168" s="157">
        <f t="shared" si="79"/>
        <v>0</v>
      </c>
      <c r="H168" s="156">
        <f t="shared" si="80"/>
        <v>0</v>
      </c>
      <c r="I168" s="157">
        <f t="shared" si="81"/>
        <v>0</v>
      </c>
      <c r="J168" s="146"/>
      <c r="K168" s="72"/>
    </row>
    <row r="169" spans="1:11" ht="14.25" customHeight="1" x14ac:dyDescent="0.25">
      <c r="A169" s="134"/>
      <c r="B169" s="74" t="s">
        <v>273</v>
      </c>
      <c r="C169" s="75">
        <v>1</v>
      </c>
      <c r="D169" s="75">
        <v>1</v>
      </c>
      <c r="E169" s="155">
        <v>1</v>
      </c>
      <c r="F169" s="77">
        <v>300</v>
      </c>
      <c r="G169" s="157">
        <f t="shared" si="79"/>
        <v>300</v>
      </c>
      <c r="H169" s="156">
        <f t="shared" si="80"/>
        <v>300</v>
      </c>
      <c r="I169" s="157">
        <f t="shared" si="81"/>
        <v>600</v>
      </c>
      <c r="J169" s="146"/>
      <c r="K169" s="72"/>
    </row>
    <row r="170" spans="1:11" ht="14.25" customHeight="1" x14ac:dyDescent="0.25">
      <c r="A170" s="134"/>
      <c r="B170" s="74" t="s">
        <v>265</v>
      </c>
      <c r="C170" s="75">
        <v>1</v>
      </c>
      <c r="D170" s="75">
        <v>1</v>
      </c>
      <c r="E170" s="155">
        <v>40</v>
      </c>
      <c r="F170" s="77">
        <v>25</v>
      </c>
      <c r="G170" s="157">
        <f t="shared" si="79"/>
        <v>1000</v>
      </c>
      <c r="H170" s="156">
        <f t="shared" si="80"/>
        <v>1000</v>
      </c>
      <c r="I170" s="157">
        <f t="shared" si="81"/>
        <v>2000</v>
      </c>
      <c r="J170" s="146"/>
      <c r="K170" s="72"/>
    </row>
    <row r="171" spans="1:11" ht="14.25" customHeight="1" x14ac:dyDescent="0.25">
      <c r="A171" s="134"/>
      <c r="B171" s="74" t="s">
        <v>219</v>
      </c>
      <c r="C171" s="75">
        <v>1</v>
      </c>
      <c r="D171" s="75">
        <v>1</v>
      </c>
      <c r="E171" s="155">
        <v>40</v>
      </c>
      <c r="F171" s="77">
        <v>30</v>
      </c>
      <c r="G171" s="157">
        <f t="shared" si="79"/>
        <v>1200</v>
      </c>
      <c r="H171" s="156">
        <f t="shared" si="80"/>
        <v>1200</v>
      </c>
      <c r="I171" s="157">
        <f t="shared" si="81"/>
        <v>2400</v>
      </c>
      <c r="J171" s="146"/>
      <c r="K171" s="72"/>
    </row>
    <row r="172" spans="1:11" ht="14.25" customHeight="1" x14ac:dyDescent="0.25">
      <c r="A172" s="134"/>
      <c r="B172" s="74" t="s">
        <v>300</v>
      </c>
      <c r="C172" s="75">
        <v>1</v>
      </c>
      <c r="D172" s="75">
        <v>1</v>
      </c>
      <c r="E172" s="155">
        <v>20</v>
      </c>
      <c r="F172" s="77">
        <v>60</v>
      </c>
      <c r="G172" s="157">
        <f t="shared" si="79"/>
        <v>1200</v>
      </c>
      <c r="H172" s="156">
        <f t="shared" si="80"/>
        <v>1200</v>
      </c>
      <c r="I172" s="157">
        <f t="shared" si="81"/>
        <v>2400</v>
      </c>
      <c r="J172" s="146"/>
      <c r="K172" s="72"/>
    </row>
    <row r="173" spans="1:11" ht="14.25" customHeight="1" x14ac:dyDescent="0.25">
      <c r="A173" s="134"/>
      <c r="B173" s="74" t="s">
        <v>220</v>
      </c>
      <c r="C173" s="75">
        <v>1</v>
      </c>
      <c r="D173" s="75">
        <v>1</v>
      </c>
      <c r="E173" s="155">
        <v>1</v>
      </c>
      <c r="F173" s="77">
        <v>300</v>
      </c>
      <c r="G173" s="157">
        <f t="shared" si="79"/>
        <v>300</v>
      </c>
      <c r="H173" s="156">
        <f t="shared" si="80"/>
        <v>300</v>
      </c>
      <c r="I173" s="157">
        <f t="shared" si="81"/>
        <v>600</v>
      </c>
      <c r="J173" s="146"/>
      <c r="K173" s="72"/>
    </row>
    <row r="174" spans="1:11" ht="14.25" customHeight="1" x14ac:dyDescent="0.25">
      <c r="A174" s="134"/>
      <c r="B174" s="286" t="s">
        <v>301</v>
      </c>
      <c r="C174" s="258"/>
      <c r="D174" s="258"/>
      <c r="E174" s="258"/>
      <c r="F174" s="259"/>
      <c r="G174" s="81">
        <f t="shared" ref="G174:I174" si="82">SUM(G166:G173)</f>
        <v>15100</v>
      </c>
      <c r="H174" s="82">
        <f t="shared" si="82"/>
        <v>15100</v>
      </c>
      <c r="I174" s="81">
        <f t="shared" si="82"/>
        <v>30200</v>
      </c>
      <c r="J174" s="146"/>
      <c r="K174" s="72"/>
    </row>
    <row r="175" spans="1:11" ht="14.25" customHeight="1" x14ac:dyDescent="0.25">
      <c r="A175" s="103">
        <v>2.9</v>
      </c>
      <c r="B175" s="287" t="s">
        <v>76</v>
      </c>
      <c r="C175" s="258"/>
      <c r="D175" s="258"/>
      <c r="E175" s="258"/>
      <c r="F175" s="258"/>
      <c r="G175" s="258"/>
      <c r="H175" s="258"/>
      <c r="I175" s="259"/>
      <c r="J175" s="146"/>
      <c r="K175" s="72"/>
    </row>
    <row r="176" spans="1:11" ht="14.25" customHeight="1" x14ac:dyDescent="0.25">
      <c r="A176" s="134"/>
      <c r="B176" s="74" t="s">
        <v>225</v>
      </c>
      <c r="C176" s="75">
        <v>4</v>
      </c>
      <c r="D176" s="75">
        <v>1</v>
      </c>
      <c r="E176" s="75">
        <v>1</v>
      </c>
      <c r="F176" s="99">
        <v>150</v>
      </c>
      <c r="G176" s="157">
        <f t="shared" ref="G176:G184" si="83">C176*D176*E176*F176</f>
        <v>600</v>
      </c>
      <c r="H176" s="156">
        <f t="shared" ref="H176:H184" si="84">C176*D176*E176*F176</f>
        <v>600</v>
      </c>
      <c r="I176" s="78">
        <f t="shared" ref="I176:I184" si="85">G176+H176</f>
        <v>1200</v>
      </c>
      <c r="J176" s="146"/>
      <c r="K176" s="72"/>
    </row>
    <row r="177" spans="1:11" ht="14.25" customHeight="1" x14ac:dyDescent="0.25">
      <c r="A177" s="134"/>
      <c r="B177" s="153" t="s">
        <v>302</v>
      </c>
      <c r="C177" s="154">
        <v>4</v>
      </c>
      <c r="D177" s="154">
        <v>1</v>
      </c>
      <c r="E177" s="155">
        <v>30</v>
      </c>
      <c r="F177" s="156">
        <v>40</v>
      </c>
      <c r="G177" s="157">
        <f t="shared" si="83"/>
        <v>4800</v>
      </c>
      <c r="H177" s="156">
        <f t="shared" si="84"/>
        <v>4800</v>
      </c>
      <c r="I177" s="157">
        <f t="shared" si="85"/>
        <v>9600</v>
      </c>
      <c r="J177" s="146"/>
      <c r="K177" s="72"/>
    </row>
    <row r="178" spans="1:11" ht="25.5" x14ac:dyDescent="0.25">
      <c r="A178" s="134"/>
      <c r="B178" s="153" t="s">
        <v>303</v>
      </c>
      <c r="C178" s="154">
        <v>4</v>
      </c>
      <c r="D178" s="154">
        <v>1</v>
      </c>
      <c r="E178" s="155">
        <v>30</v>
      </c>
      <c r="F178" s="156">
        <v>25</v>
      </c>
      <c r="G178" s="157">
        <f t="shared" si="83"/>
        <v>3000</v>
      </c>
      <c r="H178" s="156">
        <f t="shared" si="84"/>
        <v>3000</v>
      </c>
      <c r="I178" s="157">
        <f t="shared" si="85"/>
        <v>6000</v>
      </c>
      <c r="J178" s="146"/>
      <c r="K178" s="72"/>
    </row>
    <row r="179" spans="1:11" ht="14.25" customHeight="1" x14ac:dyDescent="0.25">
      <c r="A179" s="134"/>
      <c r="B179" s="153" t="s">
        <v>304</v>
      </c>
      <c r="C179" s="154">
        <v>4</v>
      </c>
      <c r="D179" s="154">
        <v>1</v>
      </c>
      <c r="E179" s="155">
        <v>30</v>
      </c>
      <c r="F179" s="156">
        <v>25</v>
      </c>
      <c r="G179" s="157">
        <f t="shared" si="83"/>
        <v>3000</v>
      </c>
      <c r="H179" s="156">
        <f t="shared" si="84"/>
        <v>3000</v>
      </c>
      <c r="I179" s="157">
        <f t="shared" si="85"/>
        <v>6000</v>
      </c>
      <c r="J179" s="146"/>
      <c r="K179" s="72"/>
    </row>
    <row r="180" spans="1:11" ht="14.25" customHeight="1" x14ac:dyDescent="0.25">
      <c r="A180" s="134"/>
      <c r="B180" s="153" t="s">
        <v>305</v>
      </c>
      <c r="C180" s="154">
        <v>4</v>
      </c>
      <c r="D180" s="154">
        <v>1</v>
      </c>
      <c r="E180" s="155">
        <v>1</v>
      </c>
      <c r="F180" s="156">
        <v>250</v>
      </c>
      <c r="G180" s="157">
        <f t="shared" si="83"/>
        <v>1000</v>
      </c>
      <c r="H180" s="156">
        <f t="shared" si="84"/>
        <v>1000</v>
      </c>
      <c r="I180" s="157">
        <f t="shared" si="85"/>
        <v>2000</v>
      </c>
      <c r="J180" s="146"/>
      <c r="K180" s="72"/>
    </row>
    <row r="181" spans="1:11" ht="14.25" customHeight="1" x14ac:dyDescent="0.25">
      <c r="A181" s="134"/>
      <c r="B181" s="153" t="s">
        <v>306</v>
      </c>
      <c r="C181" s="158">
        <v>4</v>
      </c>
      <c r="D181" s="154">
        <v>4</v>
      </c>
      <c r="E181" s="155">
        <v>4</v>
      </c>
      <c r="F181" s="156">
        <v>150</v>
      </c>
      <c r="G181" s="157">
        <f t="shared" si="83"/>
        <v>9600</v>
      </c>
      <c r="H181" s="156">
        <f t="shared" si="84"/>
        <v>9600</v>
      </c>
      <c r="I181" s="157">
        <f t="shared" si="85"/>
        <v>19200</v>
      </c>
      <c r="J181" s="146"/>
      <c r="K181" s="72"/>
    </row>
    <row r="182" spans="1:11" ht="14.25" customHeight="1" x14ac:dyDescent="0.25">
      <c r="A182" s="134"/>
      <c r="B182" s="153" t="s">
        <v>307</v>
      </c>
      <c r="C182" s="154">
        <v>4</v>
      </c>
      <c r="D182" s="154">
        <v>3</v>
      </c>
      <c r="E182" s="155">
        <v>13</v>
      </c>
      <c r="F182" s="156">
        <v>100</v>
      </c>
      <c r="G182" s="157">
        <f t="shared" si="83"/>
        <v>15600</v>
      </c>
      <c r="H182" s="156">
        <f t="shared" si="84"/>
        <v>15600</v>
      </c>
      <c r="I182" s="157">
        <f t="shared" si="85"/>
        <v>31200</v>
      </c>
      <c r="J182" s="146"/>
      <c r="K182" s="72"/>
    </row>
    <row r="183" spans="1:11" ht="14.25" customHeight="1" x14ac:dyDescent="0.25">
      <c r="A183" s="134"/>
      <c r="B183" s="153" t="s">
        <v>308</v>
      </c>
      <c r="C183" s="154">
        <v>1</v>
      </c>
      <c r="D183" s="154">
        <v>1</v>
      </c>
      <c r="E183" s="155">
        <v>1</v>
      </c>
      <c r="F183" s="156">
        <v>2250</v>
      </c>
      <c r="G183" s="157">
        <f t="shared" si="83"/>
        <v>2250</v>
      </c>
      <c r="H183" s="156">
        <f t="shared" si="84"/>
        <v>2250</v>
      </c>
      <c r="I183" s="157">
        <f t="shared" si="85"/>
        <v>4500</v>
      </c>
      <c r="J183" s="146"/>
      <c r="K183" s="72"/>
    </row>
    <row r="184" spans="1:11" ht="14.25" customHeight="1" x14ac:dyDescent="0.25">
      <c r="A184" s="134"/>
      <c r="B184" s="153" t="s">
        <v>309</v>
      </c>
      <c r="C184" s="154">
        <v>50</v>
      </c>
      <c r="D184" s="154">
        <v>1</v>
      </c>
      <c r="E184" s="155">
        <v>1</v>
      </c>
      <c r="F184" s="156">
        <v>15</v>
      </c>
      <c r="G184" s="157">
        <f t="shared" si="83"/>
        <v>750</v>
      </c>
      <c r="H184" s="156">
        <f t="shared" si="84"/>
        <v>750</v>
      </c>
      <c r="I184" s="157">
        <f t="shared" si="85"/>
        <v>1500</v>
      </c>
      <c r="J184" s="146"/>
      <c r="K184" s="72"/>
    </row>
    <row r="185" spans="1:11" ht="14.25" customHeight="1" x14ac:dyDescent="0.25">
      <c r="A185" s="134"/>
      <c r="B185" s="299" t="s">
        <v>213</v>
      </c>
      <c r="C185" s="258"/>
      <c r="D185" s="258"/>
      <c r="E185" s="258"/>
      <c r="F185" s="259"/>
      <c r="G185" s="93">
        <f t="shared" ref="G185:I185" si="86">SUM(G176:G184)</f>
        <v>40600</v>
      </c>
      <c r="H185" s="93">
        <f t="shared" si="86"/>
        <v>40600</v>
      </c>
      <c r="I185" s="93">
        <f t="shared" si="86"/>
        <v>81200</v>
      </c>
      <c r="J185" s="146"/>
      <c r="K185" s="72"/>
    </row>
    <row r="186" spans="1:11" ht="14.25" customHeight="1" x14ac:dyDescent="0.25">
      <c r="A186" s="106">
        <v>2.1</v>
      </c>
      <c r="B186" s="287" t="s">
        <v>85</v>
      </c>
      <c r="C186" s="258"/>
      <c r="D186" s="258"/>
      <c r="E186" s="258"/>
      <c r="F186" s="258"/>
      <c r="G186" s="258"/>
      <c r="H186" s="258"/>
      <c r="I186" s="259"/>
      <c r="J186" s="146"/>
      <c r="K186" s="72"/>
    </row>
    <row r="187" spans="1:11" ht="14.25" customHeight="1" x14ac:dyDescent="0.25">
      <c r="A187" s="159"/>
      <c r="B187" s="142" t="s">
        <v>228</v>
      </c>
      <c r="C187" s="160"/>
      <c r="D187" s="161"/>
      <c r="E187" s="145"/>
      <c r="F187" s="150"/>
      <c r="G187" s="151"/>
      <c r="H187" s="150"/>
      <c r="I187" s="152"/>
      <c r="J187" s="146"/>
      <c r="K187" s="72"/>
    </row>
    <row r="188" spans="1:11" ht="14.25" customHeight="1" x14ac:dyDescent="0.25">
      <c r="A188" s="159"/>
      <c r="B188" s="88" t="s">
        <v>225</v>
      </c>
      <c r="C188" s="162">
        <v>2</v>
      </c>
      <c r="D188" s="162">
        <v>1</v>
      </c>
      <c r="E188" s="162">
        <v>1</v>
      </c>
      <c r="F188" s="151">
        <v>200</v>
      </c>
      <c r="G188" s="151">
        <v>0</v>
      </c>
      <c r="H188" s="77">
        <f t="shared" ref="H188:H194" si="87">C188*D188*E188*F188</f>
        <v>400</v>
      </c>
      <c r="I188" s="79">
        <f t="shared" ref="I188:I202" si="88">G188+H188</f>
        <v>400</v>
      </c>
      <c r="J188" s="146"/>
      <c r="K188" s="72"/>
    </row>
    <row r="189" spans="1:11" ht="14.25" customHeight="1" x14ac:dyDescent="0.25">
      <c r="A189" s="134"/>
      <c r="B189" s="74" t="s">
        <v>218</v>
      </c>
      <c r="C189" s="75">
        <v>1</v>
      </c>
      <c r="D189" s="75">
        <v>1</v>
      </c>
      <c r="E189" s="76">
        <v>40</v>
      </c>
      <c r="F189" s="78">
        <v>45</v>
      </c>
      <c r="G189" s="78">
        <v>0</v>
      </c>
      <c r="H189" s="77">
        <f t="shared" si="87"/>
        <v>1800</v>
      </c>
      <c r="I189" s="79">
        <f t="shared" si="88"/>
        <v>1800</v>
      </c>
      <c r="J189" s="146"/>
      <c r="K189" s="72"/>
    </row>
    <row r="190" spans="1:11" ht="14.25" customHeight="1" x14ac:dyDescent="0.25">
      <c r="A190" s="134"/>
      <c r="B190" s="74" t="s">
        <v>310</v>
      </c>
      <c r="C190" s="75">
        <v>1</v>
      </c>
      <c r="D190" s="75">
        <v>1</v>
      </c>
      <c r="E190" s="76">
        <v>40</v>
      </c>
      <c r="F190" s="78">
        <v>30</v>
      </c>
      <c r="G190" s="78">
        <v>0</v>
      </c>
      <c r="H190" s="77">
        <f t="shared" si="87"/>
        <v>1200</v>
      </c>
      <c r="I190" s="79">
        <f t="shared" si="88"/>
        <v>1200</v>
      </c>
      <c r="J190" s="146"/>
      <c r="K190" s="72"/>
    </row>
    <row r="191" spans="1:11" ht="14.25" customHeight="1" x14ac:dyDescent="0.25">
      <c r="A191" s="134"/>
      <c r="B191" s="74" t="s">
        <v>311</v>
      </c>
      <c r="C191" s="75">
        <v>80</v>
      </c>
      <c r="D191" s="75">
        <v>1</v>
      </c>
      <c r="E191" s="76">
        <v>1</v>
      </c>
      <c r="F191" s="78">
        <v>15</v>
      </c>
      <c r="G191" s="78">
        <v>0</v>
      </c>
      <c r="H191" s="77">
        <f t="shared" si="87"/>
        <v>1200</v>
      </c>
      <c r="I191" s="79">
        <f t="shared" si="88"/>
        <v>1200</v>
      </c>
      <c r="J191" s="146"/>
      <c r="K191" s="72"/>
    </row>
    <row r="192" spans="1:11" ht="14.25" customHeight="1" x14ac:dyDescent="0.25">
      <c r="A192" s="134"/>
      <c r="B192" s="74" t="s">
        <v>312</v>
      </c>
      <c r="C192" s="75">
        <v>1</v>
      </c>
      <c r="D192" s="75">
        <v>1</v>
      </c>
      <c r="E192" s="76">
        <v>1</v>
      </c>
      <c r="F192" s="78">
        <v>4500</v>
      </c>
      <c r="G192" s="78">
        <v>0</v>
      </c>
      <c r="H192" s="77">
        <f t="shared" si="87"/>
        <v>4500</v>
      </c>
      <c r="I192" s="79">
        <f t="shared" si="88"/>
        <v>4500</v>
      </c>
      <c r="J192" s="146"/>
      <c r="K192" s="72"/>
    </row>
    <row r="193" spans="1:11" ht="14.25" customHeight="1" x14ac:dyDescent="0.25">
      <c r="A193" s="134"/>
      <c r="B193" s="74" t="s">
        <v>249</v>
      </c>
      <c r="C193" s="75">
        <v>1</v>
      </c>
      <c r="D193" s="75">
        <v>1</v>
      </c>
      <c r="E193" s="76">
        <v>4</v>
      </c>
      <c r="F193" s="78">
        <v>350</v>
      </c>
      <c r="G193" s="78"/>
      <c r="H193" s="77">
        <f t="shared" si="87"/>
        <v>1400</v>
      </c>
      <c r="I193" s="79">
        <f t="shared" si="88"/>
        <v>1400</v>
      </c>
      <c r="J193" s="146"/>
      <c r="K193" s="72"/>
    </row>
    <row r="194" spans="1:11" ht="14.25" customHeight="1" x14ac:dyDescent="0.25">
      <c r="A194" s="134"/>
      <c r="B194" s="74" t="s">
        <v>313</v>
      </c>
      <c r="C194" s="75">
        <v>4</v>
      </c>
      <c r="D194" s="75">
        <v>1</v>
      </c>
      <c r="E194" s="76">
        <v>50</v>
      </c>
      <c r="F194" s="78">
        <v>35</v>
      </c>
      <c r="G194" s="78"/>
      <c r="H194" s="77">
        <f t="shared" si="87"/>
        <v>7000</v>
      </c>
      <c r="I194" s="79">
        <f t="shared" si="88"/>
        <v>7000</v>
      </c>
      <c r="J194" s="146"/>
      <c r="K194" s="72"/>
    </row>
    <row r="195" spans="1:11" ht="14.25" customHeight="1" x14ac:dyDescent="0.25">
      <c r="A195" s="134"/>
      <c r="B195" s="80" t="s">
        <v>314</v>
      </c>
      <c r="C195" s="75"/>
      <c r="D195" s="75"/>
      <c r="E195" s="76"/>
      <c r="F195" s="78"/>
      <c r="G195" s="78"/>
      <c r="H195" s="77">
        <v>0</v>
      </c>
      <c r="I195" s="79">
        <f t="shared" si="88"/>
        <v>0</v>
      </c>
      <c r="J195" s="146"/>
      <c r="K195" s="72"/>
    </row>
    <row r="196" spans="1:11" ht="14.25" customHeight="1" x14ac:dyDescent="0.25">
      <c r="A196" s="134"/>
      <c r="B196" s="88" t="s">
        <v>225</v>
      </c>
      <c r="C196" s="162">
        <v>4</v>
      </c>
      <c r="D196" s="162">
        <v>1</v>
      </c>
      <c r="E196" s="162">
        <v>1</v>
      </c>
      <c r="F196" s="151">
        <v>200</v>
      </c>
      <c r="G196" s="151">
        <v>0</v>
      </c>
      <c r="H196" s="77">
        <f t="shared" ref="H196:H202" si="89">C196*D196*E196*F196</f>
        <v>800</v>
      </c>
      <c r="I196" s="79">
        <f t="shared" si="88"/>
        <v>800</v>
      </c>
      <c r="J196" s="146"/>
      <c r="K196" s="72"/>
    </row>
    <row r="197" spans="1:11" ht="14.25" customHeight="1" x14ac:dyDescent="0.25">
      <c r="A197" s="134"/>
      <c r="B197" s="74" t="s">
        <v>218</v>
      </c>
      <c r="C197" s="75">
        <v>4</v>
      </c>
      <c r="D197" s="75">
        <v>1</v>
      </c>
      <c r="E197" s="76">
        <v>25</v>
      </c>
      <c r="F197" s="78">
        <v>40</v>
      </c>
      <c r="G197" s="78">
        <v>0</v>
      </c>
      <c r="H197" s="77">
        <f t="shared" si="89"/>
        <v>4000</v>
      </c>
      <c r="I197" s="79">
        <f t="shared" si="88"/>
        <v>4000</v>
      </c>
      <c r="J197" s="146"/>
      <c r="K197" s="72"/>
    </row>
    <row r="198" spans="1:11" ht="14.25" customHeight="1" x14ac:dyDescent="0.25">
      <c r="A198" s="134"/>
      <c r="B198" s="74" t="s">
        <v>310</v>
      </c>
      <c r="C198" s="75">
        <v>4</v>
      </c>
      <c r="D198" s="75">
        <v>1</v>
      </c>
      <c r="E198" s="76">
        <v>25</v>
      </c>
      <c r="F198" s="78">
        <v>30</v>
      </c>
      <c r="G198" s="78">
        <v>0</v>
      </c>
      <c r="H198" s="77">
        <f t="shared" si="89"/>
        <v>3000</v>
      </c>
      <c r="I198" s="79">
        <f t="shared" si="88"/>
        <v>3000</v>
      </c>
      <c r="J198" s="146"/>
      <c r="K198" s="72"/>
    </row>
    <row r="199" spans="1:11" ht="14.25" customHeight="1" x14ac:dyDescent="0.25">
      <c r="A199" s="134"/>
      <c r="B199" s="74" t="s">
        <v>311</v>
      </c>
      <c r="C199" s="75">
        <v>60</v>
      </c>
      <c r="D199" s="75">
        <v>1</v>
      </c>
      <c r="E199" s="76">
        <v>1</v>
      </c>
      <c r="F199" s="78">
        <v>15</v>
      </c>
      <c r="G199" s="78">
        <v>0</v>
      </c>
      <c r="H199" s="77">
        <f t="shared" si="89"/>
        <v>900</v>
      </c>
      <c r="I199" s="79">
        <f t="shared" si="88"/>
        <v>900</v>
      </c>
      <c r="J199" s="146"/>
      <c r="K199" s="72"/>
    </row>
    <row r="200" spans="1:11" ht="14.25" customHeight="1" x14ac:dyDescent="0.25">
      <c r="A200" s="134"/>
      <c r="B200" s="74" t="s">
        <v>312</v>
      </c>
      <c r="C200" s="75">
        <v>1</v>
      </c>
      <c r="D200" s="75">
        <v>1</v>
      </c>
      <c r="E200" s="76">
        <v>1</v>
      </c>
      <c r="F200" s="78">
        <v>4500</v>
      </c>
      <c r="G200" s="78">
        <v>0</v>
      </c>
      <c r="H200" s="77">
        <f t="shared" si="89"/>
        <v>4500</v>
      </c>
      <c r="I200" s="79">
        <f t="shared" si="88"/>
        <v>4500</v>
      </c>
      <c r="J200" s="146"/>
      <c r="K200" s="72"/>
    </row>
    <row r="201" spans="1:11" ht="14.25" customHeight="1" x14ac:dyDescent="0.25">
      <c r="A201" s="134"/>
      <c r="B201" s="74" t="s">
        <v>249</v>
      </c>
      <c r="C201" s="75">
        <v>1</v>
      </c>
      <c r="D201" s="75">
        <v>1</v>
      </c>
      <c r="E201" s="76">
        <v>4</v>
      </c>
      <c r="F201" s="78">
        <v>350</v>
      </c>
      <c r="G201" s="78"/>
      <c r="H201" s="77">
        <f t="shared" si="89"/>
        <v>1400</v>
      </c>
      <c r="I201" s="79">
        <f t="shared" si="88"/>
        <v>1400</v>
      </c>
      <c r="J201" s="146"/>
      <c r="K201" s="72"/>
    </row>
    <row r="202" spans="1:11" ht="14.25" customHeight="1" x14ac:dyDescent="0.25">
      <c r="A202" s="134"/>
      <c r="B202" s="74" t="s">
        <v>313</v>
      </c>
      <c r="C202" s="75">
        <v>4</v>
      </c>
      <c r="D202" s="75">
        <v>1</v>
      </c>
      <c r="E202" s="76">
        <v>50</v>
      </c>
      <c r="F202" s="78">
        <v>35</v>
      </c>
      <c r="G202" s="78"/>
      <c r="H202" s="77">
        <f t="shared" si="89"/>
        <v>7000</v>
      </c>
      <c r="I202" s="79">
        <f t="shared" si="88"/>
        <v>7000</v>
      </c>
      <c r="J202" s="146"/>
      <c r="K202" s="72"/>
    </row>
    <row r="203" spans="1:11" ht="14.25" customHeight="1" x14ac:dyDescent="0.25">
      <c r="A203" s="73"/>
      <c r="B203" s="286" t="s">
        <v>213</v>
      </c>
      <c r="C203" s="258"/>
      <c r="D203" s="258"/>
      <c r="E203" s="258"/>
      <c r="F203" s="259"/>
      <c r="G203" s="81">
        <f t="shared" ref="G203:I203" si="90">SUM(G188:G202)</f>
        <v>0</v>
      </c>
      <c r="H203" s="82">
        <f t="shared" si="90"/>
        <v>39100</v>
      </c>
      <c r="I203" s="85">
        <f t="shared" si="90"/>
        <v>39100</v>
      </c>
      <c r="J203" s="88"/>
      <c r="K203" s="72"/>
    </row>
    <row r="204" spans="1:11" ht="14.25" customHeight="1" x14ac:dyDescent="0.25">
      <c r="A204" s="70">
        <v>2.11</v>
      </c>
      <c r="B204" s="288" t="s">
        <v>91</v>
      </c>
      <c r="C204" s="258"/>
      <c r="D204" s="258"/>
      <c r="E204" s="258"/>
      <c r="F204" s="258"/>
      <c r="G204" s="258"/>
      <c r="H204" s="258"/>
      <c r="I204" s="259"/>
      <c r="J204" s="145"/>
      <c r="K204" s="72"/>
    </row>
    <row r="205" spans="1:11" ht="14.25" customHeight="1" x14ac:dyDescent="0.25">
      <c r="A205" s="73"/>
      <c r="B205" s="88" t="s">
        <v>225</v>
      </c>
      <c r="C205" s="75">
        <v>6</v>
      </c>
      <c r="D205" s="75">
        <v>1</v>
      </c>
      <c r="E205" s="76">
        <v>1</v>
      </c>
      <c r="F205" s="77">
        <v>500</v>
      </c>
      <c r="G205" s="78">
        <f t="shared" ref="G205:G213" si="91">C205*D205*E205*F205</f>
        <v>3000</v>
      </c>
      <c r="H205" s="89"/>
      <c r="I205" s="79">
        <f t="shared" ref="I205:I213" si="92">G205+H205</f>
        <v>3000</v>
      </c>
      <c r="J205" s="145"/>
      <c r="K205" s="72"/>
    </row>
    <row r="206" spans="1:11" ht="14.25" customHeight="1" x14ac:dyDescent="0.25">
      <c r="A206" s="73"/>
      <c r="B206" s="88" t="s">
        <v>315</v>
      </c>
      <c r="C206" s="75">
        <v>4</v>
      </c>
      <c r="D206" s="75">
        <v>5</v>
      </c>
      <c r="E206" s="76">
        <v>1</v>
      </c>
      <c r="F206" s="77">
        <v>200</v>
      </c>
      <c r="G206" s="78">
        <f t="shared" si="91"/>
        <v>4000</v>
      </c>
      <c r="H206" s="89"/>
      <c r="I206" s="79">
        <f t="shared" si="92"/>
        <v>4000</v>
      </c>
      <c r="J206" s="145"/>
      <c r="K206" s="72"/>
    </row>
    <row r="207" spans="1:11" ht="14.25" customHeight="1" x14ac:dyDescent="0.25">
      <c r="A207" s="73"/>
      <c r="B207" s="88" t="s">
        <v>316</v>
      </c>
      <c r="C207" s="75">
        <v>4</v>
      </c>
      <c r="D207" s="75">
        <v>5</v>
      </c>
      <c r="E207" s="76">
        <v>1</v>
      </c>
      <c r="F207" s="77">
        <v>20</v>
      </c>
      <c r="G207" s="78">
        <f t="shared" si="91"/>
        <v>400</v>
      </c>
      <c r="H207" s="89"/>
      <c r="I207" s="79">
        <f t="shared" si="92"/>
        <v>400</v>
      </c>
      <c r="J207" s="145"/>
      <c r="K207" s="72"/>
    </row>
    <row r="208" spans="1:11" ht="14.25" customHeight="1" x14ac:dyDescent="0.25">
      <c r="A208" s="73"/>
      <c r="B208" s="74" t="s">
        <v>218</v>
      </c>
      <c r="C208" s="75">
        <v>2</v>
      </c>
      <c r="D208" s="75">
        <v>1</v>
      </c>
      <c r="E208" s="76">
        <v>70</v>
      </c>
      <c r="F208" s="77">
        <v>45</v>
      </c>
      <c r="G208" s="78">
        <f t="shared" si="91"/>
        <v>6300</v>
      </c>
      <c r="H208" s="77">
        <v>0</v>
      </c>
      <c r="I208" s="79">
        <f t="shared" si="92"/>
        <v>6300</v>
      </c>
      <c r="J208" s="145"/>
      <c r="K208" s="72"/>
    </row>
    <row r="209" spans="1:11" ht="14.25" customHeight="1" x14ac:dyDescent="0.25">
      <c r="A209" s="73"/>
      <c r="B209" s="74" t="s">
        <v>219</v>
      </c>
      <c r="C209" s="75">
        <v>2</v>
      </c>
      <c r="D209" s="75">
        <v>1</v>
      </c>
      <c r="E209" s="76">
        <v>70</v>
      </c>
      <c r="F209" s="77">
        <v>40</v>
      </c>
      <c r="G209" s="78">
        <f t="shared" si="91"/>
        <v>5600</v>
      </c>
      <c r="H209" s="77">
        <v>0</v>
      </c>
      <c r="I209" s="79">
        <f t="shared" si="92"/>
        <v>5600</v>
      </c>
      <c r="J209" s="145"/>
      <c r="K209" s="72"/>
    </row>
    <row r="210" spans="1:11" ht="14.25" customHeight="1" x14ac:dyDescent="0.25">
      <c r="A210" s="73"/>
      <c r="B210" s="74" t="s">
        <v>275</v>
      </c>
      <c r="C210" s="75">
        <v>2</v>
      </c>
      <c r="D210" s="75">
        <v>1</v>
      </c>
      <c r="E210" s="76">
        <v>20</v>
      </c>
      <c r="F210" s="77">
        <v>40</v>
      </c>
      <c r="G210" s="78">
        <f t="shared" si="91"/>
        <v>1600</v>
      </c>
      <c r="H210" s="77">
        <v>0</v>
      </c>
      <c r="I210" s="79">
        <f t="shared" si="92"/>
        <v>1600</v>
      </c>
      <c r="J210" s="145"/>
      <c r="K210" s="72"/>
    </row>
    <row r="211" spans="1:11" ht="14.25" customHeight="1" x14ac:dyDescent="0.25">
      <c r="A211" s="73"/>
      <c r="B211" s="74" t="s">
        <v>317</v>
      </c>
      <c r="C211" s="75">
        <v>2</v>
      </c>
      <c r="D211" s="75">
        <v>1</v>
      </c>
      <c r="E211" s="76">
        <v>1</v>
      </c>
      <c r="F211" s="77">
        <v>1000</v>
      </c>
      <c r="G211" s="78">
        <f t="shared" si="91"/>
        <v>2000</v>
      </c>
      <c r="H211" s="77">
        <v>0</v>
      </c>
      <c r="I211" s="79">
        <f t="shared" si="92"/>
        <v>2000</v>
      </c>
      <c r="J211" s="145"/>
      <c r="K211" s="72"/>
    </row>
    <row r="212" spans="1:11" ht="14.25" customHeight="1" x14ac:dyDescent="0.25">
      <c r="A212" s="73"/>
      <c r="B212" s="74" t="s">
        <v>318</v>
      </c>
      <c r="C212" s="75">
        <v>4</v>
      </c>
      <c r="D212" s="75">
        <v>1</v>
      </c>
      <c r="E212" s="76">
        <v>4</v>
      </c>
      <c r="F212" s="77">
        <v>350</v>
      </c>
      <c r="G212" s="78">
        <f t="shared" si="91"/>
        <v>5600</v>
      </c>
      <c r="H212" s="77">
        <v>0</v>
      </c>
      <c r="I212" s="79">
        <f t="shared" si="92"/>
        <v>5600</v>
      </c>
      <c r="J212" s="145"/>
      <c r="K212" s="72"/>
    </row>
    <row r="213" spans="1:11" ht="14.25" customHeight="1" x14ac:dyDescent="0.25">
      <c r="A213" s="73"/>
      <c r="B213" s="74" t="s">
        <v>319</v>
      </c>
      <c r="C213" s="75">
        <v>2</v>
      </c>
      <c r="D213" s="75">
        <v>1</v>
      </c>
      <c r="E213" s="76">
        <v>100</v>
      </c>
      <c r="F213" s="77">
        <v>15</v>
      </c>
      <c r="G213" s="78">
        <f t="shared" si="91"/>
        <v>3000</v>
      </c>
      <c r="H213" s="77">
        <v>0</v>
      </c>
      <c r="I213" s="79">
        <f t="shared" si="92"/>
        <v>3000</v>
      </c>
      <c r="J213" s="145"/>
      <c r="K213" s="72"/>
    </row>
    <row r="214" spans="1:11" ht="14.25" customHeight="1" x14ac:dyDescent="0.25">
      <c r="A214" s="73"/>
      <c r="B214" s="286" t="s">
        <v>213</v>
      </c>
      <c r="C214" s="258"/>
      <c r="D214" s="258"/>
      <c r="E214" s="258"/>
      <c r="F214" s="259"/>
      <c r="G214" s="81">
        <f>SUM(G205:G213)</f>
        <v>31500</v>
      </c>
      <c r="H214" s="82">
        <f>SUM(H208:H213)</f>
        <v>0</v>
      </c>
      <c r="I214" s="85">
        <f>SUM(I205:I213)</f>
        <v>31500</v>
      </c>
      <c r="J214" s="145"/>
      <c r="K214" s="72"/>
    </row>
    <row r="215" spans="1:11" ht="14.25" customHeight="1" x14ac:dyDescent="0.25">
      <c r="A215" s="163"/>
      <c r="B215" s="321" t="s">
        <v>104</v>
      </c>
      <c r="C215" s="322"/>
      <c r="D215" s="322"/>
      <c r="E215" s="322"/>
      <c r="F215" s="323"/>
      <c r="G215" s="128">
        <f t="shared" ref="G215:H215" si="93">SUM(G214,G203,G185,G174,G164,G159,G154,G148,G142,G136,G130)</f>
        <v>255900</v>
      </c>
      <c r="H215" s="128">
        <f t="shared" si="93"/>
        <v>263500</v>
      </c>
      <c r="I215" s="128">
        <f>SUM(G215:H215)</f>
        <v>519400</v>
      </c>
      <c r="J215" s="130"/>
      <c r="K215" s="57"/>
    </row>
    <row r="216" spans="1:11" ht="14.25" customHeight="1" x14ac:dyDescent="0.25">
      <c r="A216" s="68">
        <v>3</v>
      </c>
      <c r="B216" s="324" t="s">
        <v>320</v>
      </c>
      <c r="C216" s="297"/>
      <c r="D216" s="297"/>
      <c r="E216" s="297"/>
      <c r="F216" s="297"/>
      <c r="G216" s="297"/>
      <c r="H216" s="297"/>
      <c r="I216" s="274"/>
      <c r="J216" s="164"/>
      <c r="K216" s="57"/>
    </row>
    <row r="217" spans="1:11" ht="14.25" customHeight="1" x14ac:dyDescent="0.25">
      <c r="A217" s="70">
        <v>3.1</v>
      </c>
      <c r="B217" s="288" t="s">
        <v>321</v>
      </c>
      <c r="C217" s="258"/>
      <c r="D217" s="258"/>
      <c r="E217" s="258"/>
      <c r="F217" s="258"/>
      <c r="G217" s="258"/>
      <c r="H217" s="258"/>
      <c r="I217" s="259"/>
      <c r="J217" s="165"/>
      <c r="K217" s="72"/>
    </row>
    <row r="218" spans="1:11" ht="14.25" customHeight="1" x14ac:dyDescent="0.25">
      <c r="A218" s="83"/>
      <c r="B218" s="142" t="s">
        <v>322</v>
      </c>
      <c r="C218" s="75"/>
      <c r="D218" s="166"/>
      <c r="E218" s="166"/>
      <c r="F218" s="167"/>
      <c r="G218" s="168"/>
      <c r="H218" s="167"/>
      <c r="I218" s="168"/>
      <c r="J218" s="165"/>
      <c r="K218" s="72"/>
    </row>
    <row r="219" spans="1:11" ht="14.25" customHeight="1" x14ac:dyDescent="0.25">
      <c r="A219" s="73"/>
      <c r="B219" s="74" t="s">
        <v>225</v>
      </c>
      <c r="C219" s="75">
        <v>1</v>
      </c>
      <c r="D219" s="75">
        <v>1</v>
      </c>
      <c r="E219" s="76">
        <v>3</v>
      </c>
      <c r="F219" s="77">
        <v>500</v>
      </c>
      <c r="G219" s="78">
        <f t="shared" ref="G219:G227" si="94">C219*D219*E219*F219</f>
        <v>1500</v>
      </c>
      <c r="H219" s="77">
        <v>0</v>
      </c>
      <c r="I219" s="79">
        <f>G219+H219</f>
        <v>1500</v>
      </c>
      <c r="J219" s="88"/>
      <c r="K219" s="72"/>
    </row>
    <row r="220" spans="1:11" ht="14.25" customHeight="1" x14ac:dyDescent="0.25">
      <c r="A220" s="73"/>
      <c r="B220" s="74" t="s">
        <v>323</v>
      </c>
      <c r="C220" s="75">
        <v>1</v>
      </c>
      <c r="D220" s="75">
        <v>1</v>
      </c>
      <c r="E220" s="76">
        <v>1</v>
      </c>
      <c r="F220" s="77">
        <v>1400</v>
      </c>
      <c r="G220" s="78">
        <f t="shared" si="94"/>
        <v>1400</v>
      </c>
      <c r="H220" s="77"/>
      <c r="I220" s="169">
        <v>1400</v>
      </c>
      <c r="J220" s="88"/>
      <c r="K220" s="72"/>
    </row>
    <row r="221" spans="1:11" ht="14.25" customHeight="1" x14ac:dyDescent="0.25">
      <c r="A221" s="73"/>
      <c r="B221" s="74" t="s">
        <v>324</v>
      </c>
      <c r="C221" s="75">
        <v>1</v>
      </c>
      <c r="D221" s="75">
        <v>4</v>
      </c>
      <c r="E221" s="76">
        <v>3</v>
      </c>
      <c r="F221" s="77">
        <v>30</v>
      </c>
      <c r="G221" s="78">
        <f t="shared" si="94"/>
        <v>360</v>
      </c>
      <c r="H221" s="77"/>
      <c r="I221" s="169">
        <v>360</v>
      </c>
      <c r="J221" s="88"/>
      <c r="K221" s="72"/>
    </row>
    <row r="222" spans="1:11" ht="14.25" customHeight="1" x14ac:dyDescent="0.25">
      <c r="A222" s="73"/>
      <c r="B222" s="74" t="s">
        <v>218</v>
      </c>
      <c r="C222" s="75">
        <v>1</v>
      </c>
      <c r="D222" s="75">
        <v>3</v>
      </c>
      <c r="E222" s="76">
        <v>30</v>
      </c>
      <c r="F222" s="77">
        <v>50</v>
      </c>
      <c r="G222" s="78">
        <f t="shared" si="94"/>
        <v>4500</v>
      </c>
      <c r="H222" s="77">
        <v>0</v>
      </c>
      <c r="I222" s="79">
        <f t="shared" ref="I222:I227" si="95">G222+H222</f>
        <v>4500</v>
      </c>
      <c r="J222" s="88"/>
      <c r="K222" s="72"/>
    </row>
    <row r="223" spans="1:11" ht="14.25" customHeight="1" x14ac:dyDescent="0.25">
      <c r="A223" s="73"/>
      <c r="B223" s="74" t="s">
        <v>325</v>
      </c>
      <c r="C223" s="75">
        <v>1</v>
      </c>
      <c r="D223" s="75">
        <v>3</v>
      </c>
      <c r="E223" s="76">
        <v>30</v>
      </c>
      <c r="F223" s="77">
        <v>200</v>
      </c>
      <c r="G223" s="78">
        <f t="shared" si="94"/>
        <v>18000</v>
      </c>
      <c r="H223" s="77">
        <v>0</v>
      </c>
      <c r="I223" s="79">
        <f t="shared" si="95"/>
        <v>18000</v>
      </c>
      <c r="J223" s="88"/>
      <c r="K223" s="72"/>
    </row>
    <row r="224" spans="1:11" ht="14.25" customHeight="1" x14ac:dyDescent="0.25">
      <c r="A224" s="73"/>
      <c r="B224" s="74" t="s">
        <v>326</v>
      </c>
      <c r="C224" s="75">
        <v>1</v>
      </c>
      <c r="D224" s="75">
        <v>1</v>
      </c>
      <c r="E224" s="76">
        <v>1</v>
      </c>
      <c r="F224" s="77">
        <v>800</v>
      </c>
      <c r="G224" s="78">
        <f t="shared" si="94"/>
        <v>800</v>
      </c>
      <c r="H224" s="77">
        <v>0</v>
      </c>
      <c r="I224" s="79">
        <f t="shared" si="95"/>
        <v>800</v>
      </c>
      <c r="J224" s="88"/>
      <c r="K224" s="72"/>
    </row>
    <row r="225" spans="1:11" ht="14.25" customHeight="1" x14ac:dyDescent="0.25">
      <c r="A225" s="73"/>
      <c r="B225" s="74" t="s">
        <v>327</v>
      </c>
      <c r="C225" s="75">
        <v>10</v>
      </c>
      <c r="D225" s="75">
        <v>1</v>
      </c>
      <c r="E225" s="76">
        <v>1</v>
      </c>
      <c r="F225" s="77">
        <v>30</v>
      </c>
      <c r="G225" s="78">
        <f t="shared" si="94"/>
        <v>300</v>
      </c>
      <c r="H225" s="77">
        <v>0</v>
      </c>
      <c r="I225" s="79">
        <f t="shared" si="95"/>
        <v>300</v>
      </c>
      <c r="J225" s="88"/>
      <c r="K225" s="72"/>
    </row>
    <row r="226" spans="1:11" ht="14.25" customHeight="1" x14ac:dyDescent="0.25">
      <c r="A226" s="73"/>
      <c r="B226" s="74" t="s">
        <v>328</v>
      </c>
      <c r="C226" s="75">
        <v>1</v>
      </c>
      <c r="D226" s="75">
        <v>1</v>
      </c>
      <c r="E226" s="76">
        <v>30</v>
      </c>
      <c r="F226" s="77">
        <v>50</v>
      </c>
      <c r="G226" s="78">
        <f t="shared" si="94"/>
        <v>1500</v>
      </c>
      <c r="H226" s="77">
        <v>0</v>
      </c>
      <c r="I226" s="79">
        <f t="shared" si="95"/>
        <v>1500</v>
      </c>
      <c r="J226" s="88"/>
      <c r="K226" s="72"/>
    </row>
    <row r="227" spans="1:11" ht="14.25" customHeight="1" x14ac:dyDescent="0.25">
      <c r="A227" s="73"/>
      <c r="B227" s="74" t="s">
        <v>329</v>
      </c>
      <c r="C227" s="75">
        <v>1</v>
      </c>
      <c r="D227" s="75">
        <v>4</v>
      </c>
      <c r="E227" s="76">
        <v>30</v>
      </c>
      <c r="F227" s="77">
        <v>100</v>
      </c>
      <c r="G227" s="78">
        <f t="shared" si="94"/>
        <v>12000</v>
      </c>
      <c r="H227" s="77">
        <v>0</v>
      </c>
      <c r="I227" s="79">
        <f t="shared" si="95"/>
        <v>12000</v>
      </c>
      <c r="J227" s="88"/>
      <c r="K227" s="72"/>
    </row>
    <row r="228" spans="1:11" ht="14.25" customHeight="1" x14ac:dyDescent="0.25">
      <c r="A228" s="73"/>
      <c r="B228" s="80" t="s">
        <v>330</v>
      </c>
      <c r="C228" s="75"/>
      <c r="D228" s="75"/>
      <c r="E228" s="76"/>
      <c r="F228" s="77"/>
      <c r="G228" s="78"/>
      <c r="H228" s="77"/>
      <c r="I228" s="79"/>
      <c r="J228" s="88"/>
      <c r="K228" s="72"/>
    </row>
    <row r="229" spans="1:11" ht="14.25" customHeight="1" x14ac:dyDescent="0.25">
      <c r="A229" s="73"/>
      <c r="B229" s="74" t="s">
        <v>331</v>
      </c>
      <c r="C229" s="75">
        <v>4</v>
      </c>
      <c r="D229" s="75">
        <v>2</v>
      </c>
      <c r="E229" s="76">
        <v>2</v>
      </c>
      <c r="F229" s="77">
        <v>300</v>
      </c>
      <c r="G229" s="78">
        <v>0</v>
      </c>
      <c r="H229" s="77">
        <f t="shared" ref="H229:H233" si="96">C229*D229*E229*F229</f>
        <v>4800</v>
      </c>
      <c r="I229" s="79">
        <f t="shared" ref="I229:I235" si="97">G229+H229</f>
        <v>4800</v>
      </c>
      <c r="J229" s="88"/>
      <c r="K229" s="72"/>
    </row>
    <row r="230" spans="1:11" ht="14.25" customHeight="1" x14ac:dyDescent="0.25">
      <c r="A230" s="73"/>
      <c r="B230" s="74" t="s">
        <v>247</v>
      </c>
      <c r="C230" s="75">
        <v>2</v>
      </c>
      <c r="D230" s="75">
        <v>2</v>
      </c>
      <c r="E230" s="76">
        <v>30</v>
      </c>
      <c r="F230" s="77">
        <v>50</v>
      </c>
      <c r="G230" s="78">
        <v>0</v>
      </c>
      <c r="H230" s="77">
        <f t="shared" si="96"/>
        <v>6000</v>
      </c>
      <c r="I230" s="79">
        <f t="shared" si="97"/>
        <v>6000</v>
      </c>
      <c r="J230" s="170"/>
      <c r="K230" s="72"/>
    </row>
    <row r="231" spans="1:11" ht="14.25" customHeight="1" x14ac:dyDescent="0.25">
      <c r="A231" s="73"/>
      <c r="B231" s="74" t="s">
        <v>325</v>
      </c>
      <c r="C231" s="75">
        <v>2</v>
      </c>
      <c r="D231" s="75">
        <v>2</v>
      </c>
      <c r="E231" s="76">
        <v>30</v>
      </c>
      <c r="F231" s="77">
        <v>150</v>
      </c>
      <c r="G231" s="78">
        <v>0</v>
      </c>
      <c r="H231" s="77">
        <f t="shared" si="96"/>
        <v>18000</v>
      </c>
      <c r="I231" s="79">
        <f t="shared" si="97"/>
        <v>18000</v>
      </c>
      <c r="J231" s="170"/>
      <c r="K231" s="72"/>
    </row>
    <row r="232" spans="1:11" ht="14.25" customHeight="1" x14ac:dyDescent="0.25">
      <c r="A232" s="73"/>
      <c r="B232" s="74" t="s">
        <v>332</v>
      </c>
      <c r="C232" s="75">
        <v>1</v>
      </c>
      <c r="D232" s="75">
        <v>1</v>
      </c>
      <c r="E232" s="76">
        <v>30</v>
      </c>
      <c r="F232" s="77">
        <v>40</v>
      </c>
      <c r="G232" s="78">
        <v>0</v>
      </c>
      <c r="H232" s="77">
        <f t="shared" si="96"/>
        <v>1200</v>
      </c>
      <c r="I232" s="79">
        <f t="shared" si="97"/>
        <v>1200</v>
      </c>
      <c r="J232" s="170"/>
      <c r="K232" s="72"/>
    </row>
    <row r="233" spans="1:11" ht="14.25" customHeight="1" x14ac:dyDescent="0.25">
      <c r="A233" s="73"/>
      <c r="B233" s="74" t="s">
        <v>333</v>
      </c>
      <c r="C233" s="75">
        <v>1</v>
      </c>
      <c r="D233" s="75">
        <v>3</v>
      </c>
      <c r="E233" s="76">
        <v>30</v>
      </c>
      <c r="F233" s="77">
        <v>100</v>
      </c>
      <c r="G233" s="78">
        <v>0</v>
      </c>
      <c r="H233" s="77">
        <f t="shared" si="96"/>
        <v>9000</v>
      </c>
      <c r="I233" s="79">
        <f t="shared" si="97"/>
        <v>9000</v>
      </c>
      <c r="J233" s="170"/>
      <c r="K233" s="72"/>
    </row>
    <row r="234" spans="1:11" ht="14.25" customHeight="1" x14ac:dyDescent="0.25">
      <c r="A234" s="73"/>
      <c r="B234" s="74" t="s">
        <v>326</v>
      </c>
      <c r="C234" s="75">
        <v>1</v>
      </c>
      <c r="D234" s="75">
        <v>1</v>
      </c>
      <c r="E234" s="76">
        <v>1</v>
      </c>
      <c r="F234" s="77">
        <v>800</v>
      </c>
      <c r="G234" s="78">
        <f t="shared" ref="G234:G235" si="98">C234*D234*E234*F234</f>
        <v>800</v>
      </c>
      <c r="H234" s="77">
        <v>0</v>
      </c>
      <c r="I234" s="79">
        <f t="shared" si="97"/>
        <v>800</v>
      </c>
      <c r="J234" s="170"/>
      <c r="K234" s="72"/>
    </row>
    <row r="235" spans="1:11" ht="14.25" customHeight="1" x14ac:dyDescent="0.25">
      <c r="A235" s="73"/>
      <c r="B235" s="74" t="s">
        <v>334</v>
      </c>
      <c r="C235" s="75">
        <v>10</v>
      </c>
      <c r="D235" s="75">
        <v>1</v>
      </c>
      <c r="E235" s="76">
        <v>1</v>
      </c>
      <c r="F235" s="77">
        <v>30</v>
      </c>
      <c r="G235" s="78">
        <f t="shared" si="98"/>
        <v>300</v>
      </c>
      <c r="H235" s="77">
        <v>0</v>
      </c>
      <c r="I235" s="79">
        <f t="shared" si="97"/>
        <v>300</v>
      </c>
      <c r="J235" s="170"/>
      <c r="K235" s="72"/>
    </row>
    <row r="236" spans="1:11" ht="14.25" customHeight="1" x14ac:dyDescent="0.25">
      <c r="A236" s="73"/>
      <c r="B236" s="286" t="s">
        <v>213</v>
      </c>
      <c r="C236" s="258"/>
      <c r="D236" s="258"/>
      <c r="E236" s="258"/>
      <c r="F236" s="259"/>
      <c r="G236" s="81">
        <f t="shared" ref="G236:I236" si="99">SUM(G218:G235)</f>
        <v>41460</v>
      </c>
      <c r="H236" s="82">
        <f t="shared" si="99"/>
        <v>39000</v>
      </c>
      <c r="I236" s="85">
        <f t="shared" si="99"/>
        <v>80460</v>
      </c>
      <c r="J236" s="88"/>
      <c r="K236" s="72"/>
    </row>
    <row r="237" spans="1:11" ht="14.25" customHeight="1" x14ac:dyDescent="0.25">
      <c r="A237" s="70">
        <v>3.2</v>
      </c>
      <c r="B237" s="287" t="s">
        <v>335</v>
      </c>
      <c r="C237" s="258"/>
      <c r="D237" s="258"/>
      <c r="E237" s="258"/>
      <c r="F237" s="258"/>
      <c r="G237" s="258"/>
      <c r="H237" s="258"/>
      <c r="I237" s="259"/>
      <c r="J237" s="88"/>
      <c r="K237" s="72"/>
    </row>
    <row r="238" spans="1:11" ht="14.25" customHeight="1" x14ac:dyDescent="0.25">
      <c r="A238" s="83"/>
      <c r="B238" s="74" t="s">
        <v>336</v>
      </c>
      <c r="C238" s="75">
        <v>8</v>
      </c>
      <c r="D238" s="75">
        <v>1</v>
      </c>
      <c r="E238" s="76">
        <v>30</v>
      </c>
      <c r="F238" s="77">
        <v>45</v>
      </c>
      <c r="G238" s="78">
        <f t="shared" ref="G238:G239" si="100">C238*D238*E238*F238</f>
        <v>10800</v>
      </c>
      <c r="H238" s="77">
        <f t="shared" ref="H238:H239" si="101">C238*D238*E238*F238</f>
        <v>10800</v>
      </c>
      <c r="I238" s="78">
        <f t="shared" ref="I238:I242" si="102">G238+H238</f>
        <v>21600</v>
      </c>
      <c r="J238" s="88"/>
      <c r="K238" s="72"/>
    </row>
    <row r="239" spans="1:11" ht="14.25" customHeight="1" x14ac:dyDescent="0.25">
      <c r="A239" s="73"/>
      <c r="B239" s="74" t="s">
        <v>331</v>
      </c>
      <c r="C239" s="75">
        <v>8</v>
      </c>
      <c r="D239" s="75">
        <v>1</v>
      </c>
      <c r="E239" s="76">
        <v>1</v>
      </c>
      <c r="F239" s="77">
        <v>100</v>
      </c>
      <c r="G239" s="78">
        <f t="shared" si="100"/>
        <v>800</v>
      </c>
      <c r="H239" s="77">
        <f t="shared" si="101"/>
        <v>800</v>
      </c>
      <c r="I239" s="78">
        <f t="shared" si="102"/>
        <v>1600</v>
      </c>
      <c r="J239" s="88"/>
      <c r="K239" s="72"/>
    </row>
    <row r="240" spans="1:11" ht="14.25" customHeight="1" x14ac:dyDescent="0.25">
      <c r="A240" s="73"/>
      <c r="B240" s="74" t="s">
        <v>332</v>
      </c>
      <c r="C240" s="75">
        <v>8</v>
      </c>
      <c r="D240" s="75">
        <v>1</v>
      </c>
      <c r="E240" s="76">
        <v>30</v>
      </c>
      <c r="F240" s="77">
        <v>50</v>
      </c>
      <c r="G240" s="78">
        <f>C240*D240*E240*F240/3</f>
        <v>4000</v>
      </c>
      <c r="H240" s="77">
        <f>C240*D240*E240*F240/3</f>
        <v>4000</v>
      </c>
      <c r="I240" s="78">
        <f t="shared" si="102"/>
        <v>8000</v>
      </c>
      <c r="J240" s="88"/>
      <c r="K240" s="72"/>
    </row>
    <row r="241" spans="1:11" ht="14.25" customHeight="1" x14ac:dyDescent="0.25">
      <c r="A241" s="73"/>
      <c r="B241" s="74" t="s">
        <v>337</v>
      </c>
      <c r="C241" s="75">
        <v>8</v>
      </c>
      <c r="D241" s="75">
        <v>1</v>
      </c>
      <c r="E241" s="76">
        <v>1</v>
      </c>
      <c r="F241" s="77">
        <v>400</v>
      </c>
      <c r="G241" s="78">
        <f t="shared" ref="G241:G242" si="103">C241*D241*E241*F241</f>
        <v>3200</v>
      </c>
      <c r="H241" s="77">
        <f t="shared" ref="H241:H242" si="104">C241*D241*E241*F241</f>
        <v>3200</v>
      </c>
      <c r="I241" s="78">
        <f t="shared" si="102"/>
        <v>6400</v>
      </c>
      <c r="J241" s="88"/>
      <c r="K241" s="72"/>
    </row>
    <row r="242" spans="1:11" ht="14.25" customHeight="1" x14ac:dyDescent="0.25">
      <c r="A242" s="73"/>
      <c r="B242" s="74" t="s">
        <v>338</v>
      </c>
      <c r="C242" s="75">
        <v>8</v>
      </c>
      <c r="D242" s="75">
        <v>1</v>
      </c>
      <c r="E242" s="76">
        <v>1</v>
      </c>
      <c r="F242" s="77">
        <v>300</v>
      </c>
      <c r="G242" s="78">
        <f t="shared" si="103"/>
        <v>2400</v>
      </c>
      <c r="H242" s="77">
        <f t="shared" si="104"/>
        <v>2400</v>
      </c>
      <c r="I242" s="78">
        <f t="shared" si="102"/>
        <v>4800</v>
      </c>
      <c r="J242" s="88"/>
      <c r="K242" s="72"/>
    </row>
    <row r="243" spans="1:11" ht="14.25" customHeight="1" x14ac:dyDescent="0.25">
      <c r="A243" s="73"/>
      <c r="B243" s="286" t="s">
        <v>213</v>
      </c>
      <c r="C243" s="258"/>
      <c r="D243" s="258"/>
      <c r="E243" s="258"/>
      <c r="F243" s="259"/>
      <c r="G243" s="81">
        <f t="shared" ref="G243:I243" si="105">SUM(G238:G242)</f>
        <v>21200</v>
      </c>
      <c r="H243" s="82">
        <f t="shared" si="105"/>
        <v>21200</v>
      </c>
      <c r="I243" s="85">
        <f t="shared" si="105"/>
        <v>42400</v>
      </c>
      <c r="J243" s="88"/>
      <c r="K243" s="72"/>
    </row>
    <row r="244" spans="1:11" ht="14.25" customHeight="1" x14ac:dyDescent="0.25">
      <c r="A244" s="103">
        <v>3.3</v>
      </c>
      <c r="B244" s="287" t="s">
        <v>339</v>
      </c>
      <c r="C244" s="258"/>
      <c r="D244" s="258"/>
      <c r="E244" s="258"/>
      <c r="F244" s="258"/>
      <c r="G244" s="258"/>
      <c r="H244" s="258"/>
      <c r="I244" s="259"/>
      <c r="J244" s="88"/>
      <c r="K244" s="72"/>
    </row>
    <row r="245" spans="1:11" ht="14.25" customHeight="1" x14ac:dyDescent="0.25">
      <c r="A245" s="92"/>
      <c r="B245" s="74" t="s">
        <v>340</v>
      </c>
      <c r="C245" s="75">
        <v>2</v>
      </c>
      <c r="D245" s="75">
        <v>1</v>
      </c>
      <c r="E245" s="76">
        <v>1</v>
      </c>
      <c r="F245" s="77">
        <v>1000</v>
      </c>
      <c r="G245" s="78">
        <f t="shared" ref="G245:G252" si="106">C245*D245*F245*E245</f>
        <v>2000</v>
      </c>
      <c r="H245" s="77">
        <f t="shared" ref="H245:H252" si="107">C245*D245*E245*F245</f>
        <v>2000</v>
      </c>
      <c r="I245" s="79">
        <f t="shared" ref="I245:I252" si="108">G245+H245</f>
        <v>4000</v>
      </c>
      <c r="J245" s="88"/>
      <c r="K245" s="72"/>
    </row>
    <row r="246" spans="1:11" ht="14.25" customHeight="1" x14ac:dyDescent="0.25">
      <c r="A246" s="92"/>
      <c r="B246" s="74" t="s">
        <v>341</v>
      </c>
      <c r="C246" s="75">
        <v>2</v>
      </c>
      <c r="D246" s="75">
        <v>4</v>
      </c>
      <c r="E246" s="76">
        <v>1</v>
      </c>
      <c r="F246" s="77">
        <v>150</v>
      </c>
      <c r="G246" s="78">
        <f t="shared" si="106"/>
        <v>1200</v>
      </c>
      <c r="H246" s="77">
        <f t="shared" si="107"/>
        <v>1200</v>
      </c>
      <c r="I246" s="79">
        <f t="shared" si="108"/>
        <v>2400</v>
      </c>
      <c r="J246" s="88"/>
      <c r="K246" s="72"/>
    </row>
    <row r="247" spans="1:11" ht="14.25" customHeight="1" x14ac:dyDescent="0.25">
      <c r="A247" s="92"/>
      <c r="B247" s="74" t="s">
        <v>218</v>
      </c>
      <c r="C247" s="75">
        <v>2</v>
      </c>
      <c r="D247" s="75">
        <v>2</v>
      </c>
      <c r="E247" s="76">
        <v>20</v>
      </c>
      <c r="F247" s="77">
        <v>45</v>
      </c>
      <c r="G247" s="78">
        <f t="shared" si="106"/>
        <v>3600</v>
      </c>
      <c r="H247" s="77">
        <f t="shared" si="107"/>
        <v>3600</v>
      </c>
      <c r="I247" s="79">
        <f t="shared" si="108"/>
        <v>7200</v>
      </c>
      <c r="J247" s="88"/>
      <c r="K247" s="72"/>
    </row>
    <row r="248" spans="1:11" ht="14.25" customHeight="1" x14ac:dyDescent="0.25">
      <c r="A248" s="92"/>
      <c r="B248" s="74" t="s">
        <v>342</v>
      </c>
      <c r="C248" s="75">
        <v>2</v>
      </c>
      <c r="D248" s="75">
        <v>3</v>
      </c>
      <c r="E248" s="76">
        <v>20</v>
      </c>
      <c r="F248" s="77">
        <v>150</v>
      </c>
      <c r="G248" s="78">
        <f t="shared" si="106"/>
        <v>18000</v>
      </c>
      <c r="H248" s="77">
        <f t="shared" si="107"/>
        <v>18000</v>
      </c>
      <c r="I248" s="79">
        <f t="shared" si="108"/>
        <v>36000</v>
      </c>
      <c r="J248" s="88"/>
      <c r="K248" s="72"/>
    </row>
    <row r="249" spans="1:11" ht="14.25" customHeight="1" x14ac:dyDescent="0.25">
      <c r="A249" s="92"/>
      <c r="B249" s="74" t="s">
        <v>310</v>
      </c>
      <c r="C249" s="75">
        <v>1</v>
      </c>
      <c r="D249" s="75">
        <v>1</v>
      </c>
      <c r="E249" s="76">
        <v>20</v>
      </c>
      <c r="F249" s="77">
        <v>40</v>
      </c>
      <c r="G249" s="78">
        <f t="shared" si="106"/>
        <v>800</v>
      </c>
      <c r="H249" s="77">
        <f t="shared" si="107"/>
        <v>800</v>
      </c>
      <c r="I249" s="79">
        <f t="shared" si="108"/>
        <v>1600</v>
      </c>
      <c r="J249" s="88"/>
      <c r="K249" s="72"/>
    </row>
    <row r="250" spans="1:11" ht="14.25" customHeight="1" x14ac:dyDescent="0.25">
      <c r="A250" s="92"/>
      <c r="B250" s="74" t="s">
        <v>333</v>
      </c>
      <c r="C250" s="75">
        <v>1</v>
      </c>
      <c r="D250" s="75">
        <v>2</v>
      </c>
      <c r="E250" s="76">
        <v>20</v>
      </c>
      <c r="F250" s="77">
        <v>50</v>
      </c>
      <c r="G250" s="78">
        <f t="shared" si="106"/>
        <v>2000</v>
      </c>
      <c r="H250" s="77">
        <f t="shared" si="107"/>
        <v>2000</v>
      </c>
      <c r="I250" s="79">
        <f t="shared" si="108"/>
        <v>4000</v>
      </c>
      <c r="J250" s="88"/>
      <c r="K250" s="72"/>
    </row>
    <row r="251" spans="1:11" ht="14.25" customHeight="1" x14ac:dyDescent="0.25">
      <c r="A251" s="92"/>
      <c r="B251" s="203" t="s">
        <v>387</v>
      </c>
      <c r="C251" s="75">
        <v>30</v>
      </c>
      <c r="D251" s="75">
        <v>2</v>
      </c>
      <c r="E251" s="76">
        <v>1</v>
      </c>
      <c r="F251" s="77">
        <v>15</v>
      </c>
      <c r="G251" s="78">
        <f t="shared" si="106"/>
        <v>900</v>
      </c>
      <c r="H251" s="77">
        <f t="shared" si="107"/>
        <v>900</v>
      </c>
      <c r="I251" s="79">
        <f t="shared" si="108"/>
        <v>1800</v>
      </c>
      <c r="J251" s="88"/>
      <c r="K251" s="72"/>
    </row>
    <row r="252" spans="1:11" ht="14.25" customHeight="1" x14ac:dyDescent="0.25">
      <c r="A252" s="92"/>
      <c r="B252" s="74" t="s">
        <v>343</v>
      </c>
      <c r="C252" s="75">
        <v>1</v>
      </c>
      <c r="D252" s="75">
        <v>1</v>
      </c>
      <c r="E252" s="76">
        <v>1</v>
      </c>
      <c r="F252" s="77">
        <v>2000</v>
      </c>
      <c r="G252" s="78">
        <f t="shared" si="106"/>
        <v>2000</v>
      </c>
      <c r="H252" s="77">
        <f t="shared" si="107"/>
        <v>2000</v>
      </c>
      <c r="I252" s="79">
        <f t="shared" si="108"/>
        <v>4000</v>
      </c>
      <c r="J252" s="88"/>
      <c r="K252" s="72"/>
    </row>
    <row r="253" spans="1:11" ht="14.25" customHeight="1" x14ac:dyDescent="0.25">
      <c r="A253" s="92"/>
      <c r="B253" s="299" t="s">
        <v>213</v>
      </c>
      <c r="C253" s="258"/>
      <c r="D253" s="258"/>
      <c r="E253" s="258"/>
      <c r="F253" s="259"/>
      <c r="G253" s="93">
        <f t="shared" ref="G253:I253" si="109">SUM(G245:G252)</f>
        <v>30500</v>
      </c>
      <c r="H253" s="94">
        <f t="shared" si="109"/>
        <v>30500</v>
      </c>
      <c r="I253" s="93">
        <f t="shared" si="109"/>
        <v>61000</v>
      </c>
      <c r="J253" s="88"/>
      <c r="K253" s="72"/>
    </row>
    <row r="254" spans="1:11" ht="14.25" customHeight="1" x14ac:dyDescent="0.25">
      <c r="A254" s="171">
        <v>3.5</v>
      </c>
      <c r="B254" s="300" t="s">
        <v>157</v>
      </c>
      <c r="C254" s="258"/>
      <c r="D254" s="258"/>
      <c r="E254" s="258"/>
      <c r="F254" s="258"/>
      <c r="G254" s="258"/>
      <c r="H254" s="258"/>
      <c r="I254" s="259"/>
      <c r="J254" s="172"/>
      <c r="K254" s="72"/>
    </row>
    <row r="255" spans="1:11" ht="14.25" customHeight="1" x14ac:dyDescent="0.25">
      <c r="A255" s="173"/>
      <c r="B255" s="174" t="s">
        <v>241</v>
      </c>
      <c r="C255" s="151">
        <v>2</v>
      </c>
      <c r="D255" s="150">
        <v>1</v>
      </c>
      <c r="E255" s="150">
        <v>47</v>
      </c>
      <c r="F255" s="150">
        <v>45</v>
      </c>
      <c r="G255" s="151">
        <f t="shared" ref="G255:G262" si="110">C255*D255*E255*F255</f>
        <v>4230</v>
      </c>
      <c r="H255" s="150">
        <f t="shared" ref="H255:H262" si="111">C255*D255*E255*F255</f>
        <v>4230</v>
      </c>
      <c r="I255" s="151">
        <f t="shared" ref="I255:I262" si="112">G255+H255</f>
        <v>8460</v>
      </c>
      <c r="J255" s="172"/>
      <c r="K255" s="72"/>
    </row>
    <row r="256" spans="1:11" ht="14.25" customHeight="1" x14ac:dyDescent="0.25">
      <c r="A256" s="92"/>
      <c r="B256" s="153" t="s">
        <v>345</v>
      </c>
      <c r="C256" s="154">
        <v>2</v>
      </c>
      <c r="D256" s="154">
        <v>1</v>
      </c>
      <c r="E256" s="155">
        <v>25</v>
      </c>
      <c r="F256" s="156">
        <v>45</v>
      </c>
      <c r="G256" s="151">
        <f t="shared" si="110"/>
        <v>2250</v>
      </c>
      <c r="H256" s="150">
        <f t="shared" si="111"/>
        <v>2250</v>
      </c>
      <c r="I256" s="151">
        <f t="shared" si="112"/>
        <v>4500</v>
      </c>
      <c r="J256" s="175"/>
      <c r="K256" s="72"/>
    </row>
    <row r="257" spans="1:11" ht="14.25" customHeight="1" x14ac:dyDescent="0.25">
      <c r="A257" s="92"/>
      <c r="B257" s="153" t="s">
        <v>303</v>
      </c>
      <c r="C257" s="154">
        <v>2</v>
      </c>
      <c r="D257" s="154">
        <v>1</v>
      </c>
      <c r="E257" s="155">
        <v>25</v>
      </c>
      <c r="F257" s="156">
        <v>40</v>
      </c>
      <c r="G257" s="151">
        <f t="shared" si="110"/>
        <v>2000</v>
      </c>
      <c r="H257" s="150">
        <f t="shared" si="111"/>
        <v>2000</v>
      </c>
      <c r="I257" s="151">
        <f t="shared" si="112"/>
        <v>4000</v>
      </c>
      <c r="J257" s="175"/>
      <c r="K257" s="72"/>
    </row>
    <row r="258" spans="1:11" ht="14.25" customHeight="1" x14ac:dyDescent="0.25">
      <c r="A258" s="92"/>
      <c r="B258" s="153" t="s">
        <v>346</v>
      </c>
      <c r="C258" s="154">
        <v>2</v>
      </c>
      <c r="D258" s="154">
        <v>1</v>
      </c>
      <c r="E258" s="155">
        <v>1</v>
      </c>
      <c r="F258" s="156">
        <v>200</v>
      </c>
      <c r="G258" s="151">
        <f t="shared" si="110"/>
        <v>400</v>
      </c>
      <c r="H258" s="150">
        <f t="shared" si="111"/>
        <v>400</v>
      </c>
      <c r="I258" s="151">
        <f t="shared" si="112"/>
        <v>800</v>
      </c>
      <c r="J258" s="175"/>
      <c r="K258" s="72"/>
    </row>
    <row r="259" spans="1:11" ht="14.25" customHeight="1" x14ac:dyDescent="0.25">
      <c r="A259" s="92"/>
      <c r="B259" s="153" t="s">
        <v>347</v>
      </c>
      <c r="C259" s="154">
        <v>2</v>
      </c>
      <c r="D259" s="154">
        <v>1</v>
      </c>
      <c r="E259" s="155">
        <v>22</v>
      </c>
      <c r="F259" s="156">
        <v>50</v>
      </c>
      <c r="G259" s="151">
        <f t="shared" si="110"/>
        <v>2200</v>
      </c>
      <c r="H259" s="150">
        <f t="shared" si="111"/>
        <v>2200</v>
      </c>
      <c r="I259" s="151">
        <f t="shared" si="112"/>
        <v>4400</v>
      </c>
      <c r="J259" s="175"/>
      <c r="K259" s="72"/>
    </row>
    <row r="260" spans="1:11" ht="14.25" customHeight="1" x14ac:dyDescent="0.25">
      <c r="A260" s="92"/>
      <c r="B260" s="153" t="s">
        <v>344</v>
      </c>
      <c r="C260" s="154">
        <v>2</v>
      </c>
      <c r="D260" s="154">
        <v>1</v>
      </c>
      <c r="E260" s="155">
        <v>1</v>
      </c>
      <c r="F260" s="156">
        <v>250</v>
      </c>
      <c r="G260" s="151">
        <f t="shared" si="110"/>
        <v>500</v>
      </c>
      <c r="H260" s="150">
        <f t="shared" si="111"/>
        <v>500</v>
      </c>
      <c r="I260" s="151">
        <f t="shared" si="112"/>
        <v>1000</v>
      </c>
      <c r="J260" s="175"/>
      <c r="K260" s="72"/>
    </row>
    <row r="261" spans="1:11" ht="14.25" customHeight="1" x14ac:dyDescent="0.25">
      <c r="A261" s="92"/>
      <c r="B261" s="153" t="s">
        <v>348</v>
      </c>
      <c r="C261" s="154">
        <v>4</v>
      </c>
      <c r="D261" s="154">
        <v>1</v>
      </c>
      <c r="E261" s="155">
        <v>22</v>
      </c>
      <c r="F261" s="156">
        <v>50</v>
      </c>
      <c r="G261" s="151">
        <f t="shared" si="110"/>
        <v>4400</v>
      </c>
      <c r="H261" s="150">
        <f t="shared" si="111"/>
        <v>4400</v>
      </c>
      <c r="I261" s="151">
        <f t="shared" si="112"/>
        <v>8800</v>
      </c>
      <c r="J261" s="175"/>
      <c r="K261" s="72"/>
    </row>
    <row r="262" spans="1:11" ht="14.25" customHeight="1" x14ac:dyDescent="0.25">
      <c r="A262" s="92"/>
      <c r="B262" s="153" t="s">
        <v>349</v>
      </c>
      <c r="C262" s="154">
        <v>2</v>
      </c>
      <c r="D262" s="154">
        <v>3</v>
      </c>
      <c r="E262" s="155">
        <v>22</v>
      </c>
      <c r="F262" s="156">
        <v>70</v>
      </c>
      <c r="G262" s="151">
        <f t="shared" si="110"/>
        <v>9240</v>
      </c>
      <c r="H262" s="150">
        <f t="shared" si="111"/>
        <v>9240</v>
      </c>
      <c r="I262" s="151">
        <f t="shared" si="112"/>
        <v>18480</v>
      </c>
      <c r="J262" s="175"/>
      <c r="K262" s="72"/>
    </row>
    <row r="263" spans="1:11" ht="14.25" customHeight="1" x14ac:dyDescent="0.25">
      <c r="A263" s="92"/>
      <c r="B263" s="299" t="s">
        <v>213</v>
      </c>
      <c r="C263" s="258"/>
      <c r="D263" s="258"/>
      <c r="E263" s="258"/>
      <c r="F263" s="259"/>
      <c r="G263" s="93">
        <f t="shared" ref="G263:I263" si="113">SUM(G255:G262)</f>
        <v>25220</v>
      </c>
      <c r="H263" s="93">
        <f t="shared" si="113"/>
        <v>25220</v>
      </c>
      <c r="I263" s="93">
        <f t="shared" si="113"/>
        <v>50440</v>
      </c>
      <c r="J263" s="88"/>
      <c r="K263" s="72"/>
    </row>
    <row r="264" spans="1:11" ht="14.25" customHeight="1" x14ac:dyDescent="0.25">
      <c r="A264" s="103">
        <v>3.6</v>
      </c>
      <c r="B264" s="287" t="s">
        <v>350</v>
      </c>
      <c r="C264" s="258"/>
      <c r="D264" s="258"/>
      <c r="E264" s="258"/>
      <c r="F264" s="258"/>
      <c r="G264" s="258"/>
      <c r="H264" s="258"/>
      <c r="I264" s="259"/>
      <c r="J264" s="88"/>
      <c r="K264" s="72"/>
    </row>
    <row r="265" spans="1:11" ht="14.25" customHeight="1" x14ac:dyDescent="0.25">
      <c r="A265" s="92"/>
      <c r="B265" s="153" t="s">
        <v>351</v>
      </c>
      <c r="C265" s="154">
        <v>1</v>
      </c>
      <c r="D265" s="154">
        <v>30</v>
      </c>
      <c r="E265" s="155">
        <v>1</v>
      </c>
      <c r="F265" s="156">
        <v>200</v>
      </c>
      <c r="G265" s="157">
        <f t="shared" ref="G265:G269" si="114">C265*D265*E265*F265</f>
        <v>6000</v>
      </c>
      <c r="H265" s="156">
        <v>0</v>
      </c>
      <c r="I265" s="157">
        <f t="shared" ref="I265:I269" si="115">G265+H265</f>
        <v>6000</v>
      </c>
      <c r="J265" s="88"/>
      <c r="K265" s="72"/>
    </row>
    <row r="266" spans="1:11" ht="14.25" customHeight="1" x14ac:dyDescent="0.25">
      <c r="A266" s="92"/>
      <c r="B266" s="153" t="s">
        <v>352</v>
      </c>
      <c r="C266" s="154">
        <v>1</v>
      </c>
      <c r="D266" s="154">
        <v>1</v>
      </c>
      <c r="E266" s="155">
        <v>30</v>
      </c>
      <c r="F266" s="156">
        <v>50</v>
      </c>
      <c r="G266" s="157">
        <f t="shared" si="114"/>
        <v>1500</v>
      </c>
      <c r="H266" s="156">
        <v>0</v>
      </c>
      <c r="I266" s="157">
        <f t="shared" si="115"/>
        <v>1500</v>
      </c>
      <c r="J266" s="88"/>
      <c r="K266" s="72"/>
    </row>
    <row r="267" spans="1:11" ht="14.25" customHeight="1" x14ac:dyDescent="0.25">
      <c r="A267" s="92"/>
      <c r="B267" s="153" t="s">
        <v>353</v>
      </c>
      <c r="C267" s="154">
        <v>1</v>
      </c>
      <c r="D267" s="154">
        <v>1</v>
      </c>
      <c r="E267" s="155">
        <v>100</v>
      </c>
      <c r="F267" s="156">
        <v>40</v>
      </c>
      <c r="G267" s="157">
        <f t="shared" si="114"/>
        <v>4000</v>
      </c>
      <c r="H267" s="156">
        <v>0</v>
      </c>
      <c r="I267" s="157">
        <f t="shared" si="115"/>
        <v>4000</v>
      </c>
      <c r="J267" s="88"/>
      <c r="K267" s="72"/>
    </row>
    <row r="268" spans="1:11" ht="14.25" customHeight="1" x14ac:dyDescent="0.25">
      <c r="A268" s="92"/>
      <c r="B268" s="153" t="s">
        <v>354</v>
      </c>
      <c r="C268" s="154">
        <v>1</v>
      </c>
      <c r="D268" s="154">
        <v>1</v>
      </c>
      <c r="E268" s="155">
        <v>30</v>
      </c>
      <c r="F268" s="156">
        <v>30</v>
      </c>
      <c r="G268" s="157">
        <f t="shared" si="114"/>
        <v>900</v>
      </c>
      <c r="H268" s="156">
        <v>0</v>
      </c>
      <c r="I268" s="157">
        <f t="shared" si="115"/>
        <v>900</v>
      </c>
      <c r="J268" s="88"/>
      <c r="K268" s="72"/>
    </row>
    <row r="269" spans="1:11" ht="14.25" customHeight="1" x14ac:dyDescent="0.25">
      <c r="A269" s="92"/>
      <c r="B269" s="153" t="s">
        <v>355</v>
      </c>
      <c r="C269" s="158">
        <v>1</v>
      </c>
      <c r="D269" s="154">
        <v>1</v>
      </c>
      <c r="E269" s="155">
        <v>1</v>
      </c>
      <c r="F269" s="156">
        <v>350</v>
      </c>
      <c r="G269" s="157">
        <f t="shared" si="114"/>
        <v>350</v>
      </c>
      <c r="H269" s="156">
        <v>0</v>
      </c>
      <c r="I269" s="157">
        <f t="shared" si="115"/>
        <v>350</v>
      </c>
      <c r="J269" s="88"/>
      <c r="K269" s="72"/>
    </row>
    <row r="270" spans="1:11" ht="14.25" customHeight="1" x14ac:dyDescent="0.25">
      <c r="A270" s="116"/>
      <c r="B270" s="299" t="s">
        <v>213</v>
      </c>
      <c r="C270" s="258"/>
      <c r="D270" s="258"/>
      <c r="E270" s="258"/>
      <c r="F270" s="259"/>
      <c r="G270" s="93">
        <f t="shared" ref="G270:I270" si="116">SUM(G265:G269)</f>
        <v>12750</v>
      </c>
      <c r="H270" s="94">
        <f t="shared" si="116"/>
        <v>0</v>
      </c>
      <c r="I270" s="93">
        <f t="shared" si="116"/>
        <v>12750</v>
      </c>
      <c r="J270" s="88"/>
      <c r="K270" s="72"/>
    </row>
    <row r="271" spans="1:11" ht="14.25" customHeight="1" x14ac:dyDescent="0.25">
      <c r="A271" s="103">
        <v>3.7</v>
      </c>
      <c r="B271" s="287" t="s">
        <v>356</v>
      </c>
      <c r="C271" s="258"/>
      <c r="D271" s="258"/>
      <c r="E271" s="258"/>
      <c r="F271" s="258"/>
      <c r="G271" s="258"/>
      <c r="H271" s="258"/>
      <c r="I271" s="259"/>
      <c r="J271" s="88"/>
      <c r="K271" s="72"/>
    </row>
    <row r="272" spans="1:11" ht="14.25" customHeight="1" x14ac:dyDescent="0.25">
      <c r="A272" s="92"/>
      <c r="B272" s="153" t="s">
        <v>218</v>
      </c>
      <c r="C272" s="154">
        <v>2</v>
      </c>
      <c r="D272" s="154">
        <v>1</v>
      </c>
      <c r="E272" s="155">
        <v>30</v>
      </c>
      <c r="F272" s="156">
        <v>50</v>
      </c>
      <c r="G272" s="157">
        <f t="shared" ref="G272:G275" si="117">F272*D272*E272*C272</f>
        <v>3000</v>
      </c>
      <c r="H272" s="156">
        <v>0</v>
      </c>
      <c r="I272" s="157">
        <f t="shared" ref="I272:I275" si="118">G272+H272</f>
        <v>3000</v>
      </c>
      <c r="J272" s="175"/>
      <c r="K272" s="72"/>
    </row>
    <row r="273" spans="1:11" ht="14.25" customHeight="1" x14ac:dyDescent="0.25">
      <c r="A273" s="92"/>
      <c r="B273" s="153" t="s">
        <v>344</v>
      </c>
      <c r="C273" s="154">
        <v>2</v>
      </c>
      <c r="D273" s="154">
        <v>1</v>
      </c>
      <c r="E273" s="155">
        <v>1</v>
      </c>
      <c r="F273" s="156">
        <v>300</v>
      </c>
      <c r="G273" s="157">
        <f t="shared" si="117"/>
        <v>600</v>
      </c>
      <c r="H273" s="156">
        <v>0</v>
      </c>
      <c r="I273" s="157">
        <f t="shared" si="118"/>
        <v>600</v>
      </c>
      <c r="J273" s="175"/>
      <c r="K273" s="72"/>
    </row>
    <row r="274" spans="1:11" ht="14.25" customHeight="1" x14ac:dyDescent="0.25">
      <c r="A274" s="92"/>
      <c r="B274" s="153" t="s">
        <v>357</v>
      </c>
      <c r="C274" s="154">
        <v>2</v>
      </c>
      <c r="D274" s="154">
        <v>1</v>
      </c>
      <c r="E274" s="155">
        <v>50</v>
      </c>
      <c r="F274" s="156">
        <v>20</v>
      </c>
      <c r="G274" s="157">
        <f t="shared" si="117"/>
        <v>2000</v>
      </c>
      <c r="H274" s="156">
        <v>0</v>
      </c>
      <c r="I274" s="157">
        <f t="shared" si="118"/>
        <v>2000</v>
      </c>
      <c r="J274" s="175"/>
      <c r="K274" s="72"/>
    </row>
    <row r="275" spans="1:11" ht="14.25" customHeight="1" x14ac:dyDescent="0.25">
      <c r="A275" s="92"/>
      <c r="B275" s="153" t="s">
        <v>332</v>
      </c>
      <c r="C275" s="154">
        <v>2</v>
      </c>
      <c r="D275" s="154">
        <v>1</v>
      </c>
      <c r="E275" s="155">
        <v>30</v>
      </c>
      <c r="F275" s="156">
        <v>30</v>
      </c>
      <c r="G275" s="157">
        <f t="shared" si="117"/>
        <v>1800</v>
      </c>
      <c r="H275" s="156">
        <v>0</v>
      </c>
      <c r="I275" s="157">
        <f t="shared" si="118"/>
        <v>1800</v>
      </c>
      <c r="J275" s="88"/>
      <c r="K275" s="72"/>
    </row>
    <row r="276" spans="1:11" ht="14.25" customHeight="1" x14ac:dyDescent="0.25">
      <c r="A276" s="116"/>
      <c r="B276" s="299" t="s">
        <v>301</v>
      </c>
      <c r="C276" s="258"/>
      <c r="D276" s="258"/>
      <c r="E276" s="258"/>
      <c r="F276" s="259"/>
      <c r="G276" s="93">
        <f t="shared" ref="G276:I276" si="119">SUM(G272:G275)</f>
        <v>7400</v>
      </c>
      <c r="H276" s="94">
        <f t="shared" si="119"/>
        <v>0</v>
      </c>
      <c r="I276" s="93">
        <f t="shared" si="119"/>
        <v>7400</v>
      </c>
      <c r="J276" s="88"/>
      <c r="K276" s="72"/>
    </row>
    <row r="277" spans="1:11" ht="14.25" customHeight="1" x14ac:dyDescent="0.25">
      <c r="A277" s="70">
        <v>3.8</v>
      </c>
      <c r="B277" s="287" t="s">
        <v>358</v>
      </c>
      <c r="C277" s="258"/>
      <c r="D277" s="258"/>
      <c r="E277" s="258"/>
      <c r="F277" s="258"/>
      <c r="G277" s="258"/>
      <c r="H277" s="281"/>
      <c r="I277" s="176"/>
      <c r="J277" s="88"/>
      <c r="K277" s="72"/>
    </row>
    <row r="278" spans="1:11" ht="14.25" customHeight="1" x14ac:dyDescent="0.25">
      <c r="A278" s="73"/>
      <c r="B278" s="74" t="s">
        <v>206</v>
      </c>
      <c r="C278" s="75">
        <v>1</v>
      </c>
      <c r="D278" s="75">
        <v>30</v>
      </c>
      <c r="E278" s="76">
        <v>1</v>
      </c>
      <c r="F278" s="77">
        <v>250</v>
      </c>
      <c r="G278" s="78">
        <f t="shared" ref="G278:G283" si="120">C278*D278*E278*F278</f>
        <v>7500</v>
      </c>
      <c r="H278" s="77">
        <v>0</v>
      </c>
      <c r="I278" s="79">
        <f t="shared" ref="I278:I283" si="121">G278+H278</f>
        <v>7500</v>
      </c>
      <c r="J278" s="88"/>
      <c r="K278" s="72"/>
    </row>
    <row r="279" spans="1:11" ht="14.25" customHeight="1" x14ac:dyDescent="0.25">
      <c r="A279" s="73"/>
      <c r="B279" s="80" t="s">
        <v>359</v>
      </c>
      <c r="C279" s="75"/>
      <c r="D279" s="75"/>
      <c r="E279" s="76"/>
      <c r="F279" s="77"/>
      <c r="G279" s="78">
        <f t="shared" si="120"/>
        <v>0</v>
      </c>
      <c r="H279" s="77">
        <v>0</v>
      </c>
      <c r="I279" s="79">
        <f t="shared" si="121"/>
        <v>0</v>
      </c>
      <c r="J279" s="88"/>
      <c r="K279" s="72"/>
    </row>
    <row r="280" spans="1:11" ht="14.25" customHeight="1" x14ac:dyDescent="0.25">
      <c r="A280" s="73"/>
      <c r="B280" s="74" t="s">
        <v>247</v>
      </c>
      <c r="C280" s="75">
        <v>1</v>
      </c>
      <c r="D280" s="75">
        <v>1</v>
      </c>
      <c r="E280" s="76">
        <v>50</v>
      </c>
      <c r="F280" s="77">
        <v>45</v>
      </c>
      <c r="G280" s="78">
        <f t="shared" si="120"/>
        <v>2250</v>
      </c>
      <c r="H280" s="77">
        <v>0</v>
      </c>
      <c r="I280" s="79">
        <f t="shared" si="121"/>
        <v>2250</v>
      </c>
      <c r="J280" s="88"/>
      <c r="K280" s="72"/>
    </row>
    <row r="281" spans="1:11" ht="14.25" customHeight="1" x14ac:dyDescent="0.25">
      <c r="A281" s="73"/>
      <c r="B281" s="74" t="s">
        <v>360</v>
      </c>
      <c r="C281" s="75">
        <v>1</v>
      </c>
      <c r="D281" s="75">
        <v>1</v>
      </c>
      <c r="E281" s="76">
        <v>100</v>
      </c>
      <c r="F281" s="77">
        <v>35</v>
      </c>
      <c r="G281" s="78">
        <f t="shared" si="120"/>
        <v>3500</v>
      </c>
      <c r="H281" s="77">
        <v>0</v>
      </c>
      <c r="I281" s="79">
        <f t="shared" si="121"/>
        <v>3500</v>
      </c>
      <c r="J281" s="88"/>
      <c r="K281" s="72"/>
    </row>
    <row r="282" spans="1:11" ht="14.25" customHeight="1" x14ac:dyDescent="0.25">
      <c r="A282" s="73"/>
      <c r="B282" s="74" t="s">
        <v>344</v>
      </c>
      <c r="C282" s="75">
        <v>1</v>
      </c>
      <c r="D282" s="75">
        <v>1</v>
      </c>
      <c r="E282" s="76">
        <v>1</v>
      </c>
      <c r="F282" s="77">
        <v>400</v>
      </c>
      <c r="G282" s="78">
        <f t="shared" si="120"/>
        <v>400</v>
      </c>
      <c r="H282" s="77">
        <v>0</v>
      </c>
      <c r="I282" s="79">
        <f t="shared" si="121"/>
        <v>400</v>
      </c>
      <c r="J282" s="165"/>
      <c r="K282" s="72"/>
    </row>
    <row r="283" spans="1:11" ht="14.25" customHeight="1" x14ac:dyDescent="0.25">
      <c r="A283" s="73"/>
      <c r="B283" s="74" t="s">
        <v>361</v>
      </c>
      <c r="C283" s="75">
        <v>1</v>
      </c>
      <c r="D283" s="75">
        <v>1</v>
      </c>
      <c r="E283" s="76">
        <v>1</v>
      </c>
      <c r="F283" s="77">
        <v>600</v>
      </c>
      <c r="G283" s="78">
        <f t="shared" si="120"/>
        <v>600</v>
      </c>
      <c r="H283" s="77">
        <v>0</v>
      </c>
      <c r="I283" s="79">
        <f t="shared" si="121"/>
        <v>600</v>
      </c>
      <c r="J283" s="88"/>
      <c r="K283" s="72"/>
    </row>
    <row r="284" spans="1:11" ht="14.25" customHeight="1" x14ac:dyDescent="0.25">
      <c r="A284" s="73"/>
      <c r="B284" s="318" t="s">
        <v>213</v>
      </c>
      <c r="C284" s="319"/>
      <c r="D284" s="319"/>
      <c r="E284" s="319"/>
      <c r="F284" s="320"/>
      <c r="G284" s="194">
        <f t="shared" ref="G284:I284" si="122">SUM(G278:G283)</f>
        <v>14250</v>
      </c>
      <c r="H284" s="195">
        <f t="shared" si="122"/>
        <v>0</v>
      </c>
      <c r="I284" s="196">
        <f t="shared" si="122"/>
        <v>14250</v>
      </c>
      <c r="J284" s="88"/>
      <c r="K284" s="72"/>
    </row>
    <row r="285" spans="1:11" ht="14.25" customHeight="1" x14ac:dyDescent="0.25">
      <c r="A285" s="96">
        <v>3.9</v>
      </c>
      <c r="B285" s="287" t="s">
        <v>177</v>
      </c>
      <c r="C285" s="258"/>
      <c r="D285" s="258"/>
      <c r="E285" s="258"/>
      <c r="F285" s="258"/>
      <c r="G285" s="258"/>
      <c r="H285" s="258"/>
      <c r="I285" s="259"/>
      <c r="J285" s="88"/>
      <c r="K285" s="72"/>
    </row>
    <row r="286" spans="1:11" ht="14.25" customHeight="1" x14ac:dyDescent="0.25">
      <c r="A286" s="87"/>
      <c r="B286" s="177" t="s">
        <v>362</v>
      </c>
      <c r="C286" s="75">
        <v>2</v>
      </c>
      <c r="D286" s="75">
        <v>5</v>
      </c>
      <c r="E286" s="75">
        <v>1</v>
      </c>
      <c r="F286" s="178">
        <v>200</v>
      </c>
      <c r="G286" s="179">
        <f t="shared" ref="G286:G293" si="123">C286*D286*E286*F286</f>
        <v>2000</v>
      </c>
      <c r="H286" s="179">
        <f t="shared" ref="H286:H293" si="124">C286*D286*E286*F286</f>
        <v>2000</v>
      </c>
      <c r="I286" s="179">
        <f t="shared" ref="I286:I293" si="125">G286+H286</f>
        <v>4000</v>
      </c>
      <c r="J286" s="88"/>
      <c r="K286" s="72"/>
    </row>
    <row r="287" spans="1:11" ht="14.25" customHeight="1" x14ac:dyDescent="0.25">
      <c r="A287" s="87"/>
      <c r="B287" s="177" t="s">
        <v>325</v>
      </c>
      <c r="C287" s="75">
        <v>2</v>
      </c>
      <c r="D287" s="75">
        <v>3</v>
      </c>
      <c r="E287" s="75">
        <v>30</v>
      </c>
      <c r="F287" s="178">
        <v>80</v>
      </c>
      <c r="G287" s="179">
        <f t="shared" si="123"/>
        <v>14400</v>
      </c>
      <c r="H287" s="179">
        <f t="shared" si="124"/>
        <v>14400</v>
      </c>
      <c r="I287" s="179">
        <f t="shared" si="125"/>
        <v>28800</v>
      </c>
      <c r="J287" s="88"/>
      <c r="K287" s="72"/>
    </row>
    <row r="288" spans="1:11" ht="14.25" customHeight="1" x14ac:dyDescent="0.25">
      <c r="A288" s="87"/>
      <c r="B288" s="177" t="s">
        <v>363</v>
      </c>
      <c r="C288" s="75">
        <v>2</v>
      </c>
      <c r="D288" s="75">
        <v>3</v>
      </c>
      <c r="E288" s="75">
        <v>30</v>
      </c>
      <c r="F288" s="178">
        <v>20</v>
      </c>
      <c r="G288" s="179">
        <f t="shared" si="123"/>
        <v>3600</v>
      </c>
      <c r="H288" s="179">
        <f t="shared" si="124"/>
        <v>3600</v>
      </c>
      <c r="I288" s="179">
        <f t="shared" si="125"/>
        <v>7200</v>
      </c>
      <c r="J288" s="88"/>
      <c r="K288" s="72"/>
    </row>
    <row r="289" spans="1:11" ht="14.25" customHeight="1" x14ac:dyDescent="0.25">
      <c r="A289" s="73"/>
      <c r="B289" s="74" t="s">
        <v>220</v>
      </c>
      <c r="C289" s="75">
        <v>2</v>
      </c>
      <c r="D289" s="75">
        <v>1</v>
      </c>
      <c r="E289" s="76">
        <v>1</v>
      </c>
      <c r="F289" s="178">
        <v>400</v>
      </c>
      <c r="G289" s="179">
        <f t="shared" si="123"/>
        <v>800</v>
      </c>
      <c r="H289" s="179">
        <f t="shared" si="124"/>
        <v>800</v>
      </c>
      <c r="I289" s="179">
        <f t="shared" si="125"/>
        <v>1600</v>
      </c>
      <c r="J289" s="88"/>
      <c r="K289" s="72"/>
    </row>
    <row r="290" spans="1:11" ht="14.25" customHeight="1" x14ac:dyDescent="0.25">
      <c r="A290" s="73"/>
      <c r="B290" s="74" t="s">
        <v>364</v>
      </c>
      <c r="C290" s="75">
        <v>2</v>
      </c>
      <c r="D290" s="75">
        <v>1</v>
      </c>
      <c r="E290" s="76">
        <v>1</v>
      </c>
      <c r="F290" s="178">
        <v>200</v>
      </c>
      <c r="G290" s="179">
        <f t="shared" si="123"/>
        <v>400</v>
      </c>
      <c r="H290" s="179">
        <f t="shared" si="124"/>
        <v>400</v>
      </c>
      <c r="I290" s="179">
        <f t="shared" si="125"/>
        <v>800</v>
      </c>
      <c r="J290" s="165"/>
      <c r="K290" s="72"/>
    </row>
    <row r="291" spans="1:11" ht="14.25" customHeight="1" x14ac:dyDescent="0.25">
      <c r="A291" s="73"/>
      <c r="B291" s="74" t="s">
        <v>305</v>
      </c>
      <c r="C291" s="75">
        <v>2</v>
      </c>
      <c r="D291" s="75">
        <v>4</v>
      </c>
      <c r="E291" s="76">
        <v>1</v>
      </c>
      <c r="F291" s="178">
        <v>200</v>
      </c>
      <c r="G291" s="179">
        <f t="shared" si="123"/>
        <v>1600</v>
      </c>
      <c r="H291" s="179">
        <f t="shared" si="124"/>
        <v>1600</v>
      </c>
      <c r="I291" s="179">
        <f t="shared" si="125"/>
        <v>3200</v>
      </c>
      <c r="J291" s="165"/>
      <c r="K291" s="72"/>
    </row>
    <row r="292" spans="1:11" ht="14.25" customHeight="1" x14ac:dyDescent="0.25">
      <c r="A292" s="73"/>
      <c r="B292" s="74" t="s">
        <v>365</v>
      </c>
      <c r="C292" s="75">
        <v>2</v>
      </c>
      <c r="D292" s="75">
        <v>2</v>
      </c>
      <c r="E292" s="76">
        <v>25</v>
      </c>
      <c r="F292" s="178">
        <v>20</v>
      </c>
      <c r="G292" s="179">
        <f t="shared" si="123"/>
        <v>2000</v>
      </c>
      <c r="H292" s="179">
        <f t="shared" si="124"/>
        <v>2000</v>
      </c>
      <c r="I292" s="179">
        <f t="shared" si="125"/>
        <v>4000</v>
      </c>
      <c r="J292" s="165"/>
      <c r="K292" s="72"/>
    </row>
    <row r="293" spans="1:11" ht="14.25" customHeight="1" x14ac:dyDescent="0.25">
      <c r="A293" s="73"/>
      <c r="B293" s="74" t="s">
        <v>366</v>
      </c>
      <c r="C293" s="75">
        <v>2</v>
      </c>
      <c r="D293" s="75">
        <v>3</v>
      </c>
      <c r="E293" s="76">
        <v>30</v>
      </c>
      <c r="F293" s="179">
        <v>80</v>
      </c>
      <c r="G293" s="179">
        <f t="shared" si="123"/>
        <v>14400</v>
      </c>
      <c r="H293" s="179">
        <f t="shared" si="124"/>
        <v>14400</v>
      </c>
      <c r="I293" s="179">
        <f t="shared" si="125"/>
        <v>28800</v>
      </c>
      <c r="J293" s="165"/>
      <c r="K293" s="72"/>
    </row>
    <row r="294" spans="1:11" ht="14.25" customHeight="1" x14ac:dyDescent="0.25">
      <c r="A294" s="73"/>
      <c r="B294" s="286" t="s">
        <v>213</v>
      </c>
      <c r="C294" s="258"/>
      <c r="D294" s="258"/>
      <c r="E294" s="258"/>
      <c r="F294" s="259"/>
      <c r="G294" s="81">
        <f t="shared" ref="G294:I294" si="126">SUM(G286:G293)</f>
        <v>39200</v>
      </c>
      <c r="H294" s="82">
        <f t="shared" si="126"/>
        <v>39200</v>
      </c>
      <c r="I294" s="81">
        <f t="shared" si="126"/>
        <v>78400</v>
      </c>
      <c r="J294" s="88"/>
      <c r="K294" s="72"/>
    </row>
    <row r="295" spans="1:11" ht="14.25" customHeight="1" x14ac:dyDescent="0.25">
      <c r="A295" s="193">
        <v>3.1</v>
      </c>
      <c r="B295" s="287" t="s">
        <v>367</v>
      </c>
      <c r="C295" s="258"/>
      <c r="D295" s="258"/>
      <c r="E295" s="258"/>
      <c r="F295" s="258"/>
      <c r="G295" s="258"/>
      <c r="H295" s="258"/>
      <c r="I295" s="281"/>
      <c r="J295" s="88"/>
      <c r="K295" s="72"/>
    </row>
    <row r="296" spans="1:11" ht="14.25" customHeight="1" x14ac:dyDescent="0.25">
      <c r="A296" s="73"/>
      <c r="B296" s="74" t="s">
        <v>206</v>
      </c>
      <c r="C296" s="75">
        <v>1</v>
      </c>
      <c r="D296" s="75">
        <v>30</v>
      </c>
      <c r="E296" s="76">
        <v>1</v>
      </c>
      <c r="F296" s="78">
        <v>250</v>
      </c>
      <c r="G296" s="78">
        <f t="shared" ref="G296:G300" si="127">C296*D296*E296*F296</f>
        <v>7500</v>
      </c>
      <c r="H296" s="99"/>
      <c r="I296" s="78">
        <f t="shared" ref="I296:I300" si="128">G296+H296</f>
        <v>7500</v>
      </c>
      <c r="J296" s="88"/>
      <c r="K296" s="72"/>
    </row>
    <row r="297" spans="1:11" ht="14.25" customHeight="1" x14ac:dyDescent="0.25">
      <c r="A297" s="73"/>
      <c r="B297" s="74" t="s">
        <v>361</v>
      </c>
      <c r="C297" s="75">
        <v>1</v>
      </c>
      <c r="D297" s="75">
        <v>1</v>
      </c>
      <c r="E297" s="76">
        <v>1</v>
      </c>
      <c r="F297" s="78">
        <v>600</v>
      </c>
      <c r="G297" s="78">
        <f t="shared" si="127"/>
        <v>600</v>
      </c>
      <c r="H297" s="99"/>
      <c r="I297" s="78">
        <f t="shared" si="128"/>
        <v>600</v>
      </c>
      <c r="J297" s="88"/>
      <c r="K297" s="72"/>
    </row>
    <row r="298" spans="1:11" ht="14.25" customHeight="1" x14ac:dyDescent="0.25">
      <c r="A298" s="73"/>
      <c r="B298" s="74" t="s">
        <v>368</v>
      </c>
      <c r="C298" s="75">
        <v>1</v>
      </c>
      <c r="D298" s="75">
        <v>1</v>
      </c>
      <c r="E298" s="76">
        <v>1</v>
      </c>
      <c r="F298" s="78">
        <v>350</v>
      </c>
      <c r="G298" s="78">
        <f t="shared" si="127"/>
        <v>350</v>
      </c>
      <c r="H298" s="99"/>
      <c r="I298" s="78">
        <f t="shared" si="128"/>
        <v>350</v>
      </c>
      <c r="J298" s="88"/>
      <c r="K298" s="72"/>
    </row>
    <row r="299" spans="1:11" ht="14.25" customHeight="1" x14ac:dyDescent="0.25">
      <c r="A299" s="73"/>
      <c r="B299" s="74" t="s">
        <v>369</v>
      </c>
      <c r="C299" s="75">
        <v>1</v>
      </c>
      <c r="D299" s="75">
        <v>1</v>
      </c>
      <c r="E299" s="76">
        <v>45</v>
      </c>
      <c r="F299" s="78">
        <v>45</v>
      </c>
      <c r="G299" s="78">
        <f t="shared" si="127"/>
        <v>2025</v>
      </c>
      <c r="H299" s="99"/>
      <c r="I299" s="78">
        <f t="shared" si="128"/>
        <v>2025</v>
      </c>
      <c r="J299" s="88"/>
      <c r="K299" s="72"/>
    </row>
    <row r="300" spans="1:11" ht="14.25" customHeight="1" x14ac:dyDescent="0.25">
      <c r="A300" s="73"/>
      <c r="B300" s="74" t="s">
        <v>370</v>
      </c>
      <c r="C300" s="75">
        <v>1</v>
      </c>
      <c r="D300" s="75">
        <v>1</v>
      </c>
      <c r="E300" s="76">
        <v>50</v>
      </c>
      <c r="F300" s="78">
        <v>25</v>
      </c>
      <c r="G300" s="180">
        <f t="shared" si="127"/>
        <v>1250</v>
      </c>
      <c r="H300" s="99"/>
      <c r="I300" s="180">
        <f t="shared" si="128"/>
        <v>1250</v>
      </c>
      <c r="J300" s="88"/>
      <c r="K300" s="72"/>
    </row>
    <row r="301" spans="1:11" ht="14.25" customHeight="1" x14ac:dyDescent="0.25">
      <c r="A301" s="73"/>
      <c r="B301" s="286" t="s">
        <v>213</v>
      </c>
      <c r="C301" s="258"/>
      <c r="D301" s="258"/>
      <c r="E301" s="258"/>
      <c r="F301" s="259"/>
      <c r="G301" s="81">
        <f>SUM(G296:G300)</f>
        <v>11725</v>
      </c>
      <c r="H301" s="82">
        <f>SUM(H271:H278)</f>
        <v>0</v>
      </c>
      <c r="I301" s="81">
        <f>SUM(I296:I300)</f>
        <v>11725</v>
      </c>
      <c r="J301" s="88"/>
      <c r="K301" s="72"/>
    </row>
    <row r="302" spans="1:11" ht="14.25" customHeight="1" x14ac:dyDescent="0.25">
      <c r="A302" s="70">
        <v>3.11</v>
      </c>
      <c r="B302" s="287" t="s">
        <v>188</v>
      </c>
      <c r="C302" s="258"/>
      <c r="D302" s="258"/>
      <c r="E302" s="258"/>
      <c r="F302" s="258"/>
      <c r="G302" s="258"/>
      <c r="H302" s="258"/>
      <c r="I302" s="281"/>
      <c r="J302" s="88"/>
      <c r="K302" s="72"/>
    </row>
    <row r="303" spans="1:11" ht="14.25" customHeight="1" x14ac:dyDescent="0.25">
      <c r="A303" s="73"/>
      <c r="B303" s="74" t="s">
        <v>371</v>
      </c>
      <c r="C303" s="75"/>
      <c r="D303" s="75"/>
      <c r="E303" s="76"/>
      <c r="F303" s="78"/>
      <c r="G303" s="75"/>
      <c r="H303" s="99"/>
      <c r="I303" s="181"/>
      <c r="J303" s="88"/>
      <c r="K303" s="72"/>
    </row>
    <row r="304" spans="1:11" ht="14.25" customHeight="1" x14ac:dyDescent="0.25">
      <c r="A304" s="73"/>
      <c r="B304" s="74" t="s">
        <v>372</v>
      </c>
      <c r="C304" s="75"/>
      <c r="D304" s="75"/>
      <c r="E304" s="76"/>
      <c r="F304" s="78"/>
      <c r="G304" s="75"/>
      <c r="H304" s="99"/>
      <c r="I304" s="181"/>
      <c r="J304" s="88"/>
      <c r="K304" s="72"/>
    </row>
    <row r="305" spans="1:11" ht="14.25" customHeight="1" x14ac:dyDescent="0.25">
      <c r="A305" s="73"/>
      <c r="B305" s="74" t="s">
        <v>373</v>
      </c>
      <c r="C305" s="75"/>
      <c r="D305" s="75"/>
      <c r="E305" s="76"/>
      <c r="F305" s="78"/>
      <c r="G305" s="75"/>
      <c r="H305" s="99"/>
      <c r="I305" s="181"/>
      <c r="J305" s="88"/>
      <c r="K305" s="72"/>
    </row>
    <row r="306" spans="1:11" ht="14.25" customHeight="1" x14ac:dyDescent="0.25">
      <c r="A306" s="73"/>
      <c r="B306" s="286" t="s">
        <v>213</v>
      </c>
      <c r="C306" s="258"/>
      <c r="D306" s="258"/>
      <c r="E306" s="258"/>
      <c r="F306" s="259"/>
      <c r="G306" s="81">
        <v>395000</v>
      </c>
      <c r="H306" s="82">
        <v>395000</v>
      </c>
      <c r="I306" s="81">
        <f>G306+H306</f>
        <v>790000</v>
      </c>
      <c r="J306" s="88"/>
      <c r="K306" s="72"/>
    </row>
    <row r="307" spans="1:11" ht="14.25" customHeight="1" x14ac:dyDescent="0.25">
      <c r="A307" s="182"/>
      <c r="B307" s="314" t="s">
        <v>198</v>
      </c>
      <c r="C307" s="315"/>
      <c r="D307" s="315"/>
      <c r="E307" s="315"/>
      <c r="F307" s="316"/>
      <c r="G307" s="183">
        <f>SUM(G306,G301,G294,G284,G276,G270,G263,G253,G243,G236)</f>
        <v>598705</v>
      </c>
      <c r="H307" s="183">
        <f>SUM(H306,H301,H294,H284,H276,H270,H263,H253,H243,H236)</f>
        <v>550120</v>
      </c>
      <c r="I307" s="183">
        <f>SUM(I306,I301,I294,I284,I276,I270,I263,I253,I243,I236)</f>
        <v>1148825</v>
      </c>
      <c r="J307" s="197"/>
      <c r="K307" s="72"/>
    </row>
    <row r="308" spans="1:11" ht="14.25" customHeight="1" x14ac:dyDescent="0.25">
      <c r="A308" s="184"/>
      <c r="B308" s="317" t="s">
        <v>374</v>
      </c>
      <c r="C308" s="258"/>
      <c r="D308" s="258"/>
      <c r="E308" s="258"/>
      <c r="F308" s="259"/>
      <c r="G308" s="185">
        <f>G307+G215+G122</f>
        <v>1077215</v>
      </c>
      <c r="H308" s="186">
        <f>H307+H215+H122</f>
        <v>1037260</v>
      </c>
      <c r="I308" s="200">
        <f>I307+I215+I122</f>
        <v>2124475</v>
      </c>
      <c r="J308" s="201"/>
      <c r="K308" s="72"/>
    </row>
    <row r="309" spans="1:11" ht="14.25" customHeight="1" x14ac:dyDescent="0.25">
      <c r="A309" s="187"/>
      <c r="B309" s="188"/>
      <c r="C309" s="189"/>
      <c r="D309" s="72"/>
      <c r="E309" s="72"/>
      <c r="F309" s="72"/>
      <c r="G309" s="189"/>
      <c r="H309" s="72"/>
      <c r="I309" s="189"/>
      <c r="J309" s="198"/>
      <c r="K309" s="72"/>
    </row>
    <row r="310" spans="1:11" ht="14.25" customHeight="1" x14ac:dyDescent="0.25">
      <c r="A310" s="187"/>
      <c r="B310" s="188"/>
      <c r="C310" s="189"/>
      <c r="D310" s="72"/>
      <c r="E310" s="72"/>
      <c r="F310" s="72"/>
      <c r="G310" s="189"/>
      <c r="H310" s="72"/>
      <c r="I310" s="190"/>
      <c r="J310" s="198"/>
      <c r="K310" s="72"/>
    </row>
    <row r="311" spans="1:11" ht="14.25" customHeight="1" x14ac:dyDescent="0.25">
      <c r="J311" s="198"/>
      <c r="K311" s="72"/>
    </row>
    <row r="312" spans="1:11" ht="14.25" customHeight="1" x14ac:dyDescent="0.25">
      <c r="J312" s="199"/>
      <c r="K312" s="57"/>
    </row>
    <row r="313" spans="1:11" ht="14.25" customHeight="1" x14ac:dyDescent="0.25">
      <c r="J313" s="53"/>
      <c r="K313" s="57"/>
    </row>
    <row r="314" spans="1:11" ht="14.25" customHeight="1" x14ac:dyDescent="0.25">
      <c r="J314" s="72"/>
      <c r="K314" s="72"/>
    </row>
    <row r="315" spans="1:11" ht="14.25" customHeight="1" x14ac:dyDescent="0.25">
      <c r="J315" s="72"/>
      <c r="K315" s="72"/>
    </row>
    <row r="316" spans="1:11" ht="14.25" customHeight="1" x14ac:dyDescent="0.25"/>
    <row r="317" spans="1:11" ht="14.25" customHeight="1" x14ac:dyDescent="0.25"/>
    <row r="318" spans="1:11" ht="14.25" customHeight="1" x14ac:dyDescent="0.25"/>
    <row r="319" spans="1:11" ht="14.25" customHeight="1" x14ac:dyDescent="0.25"/>
    <row r="320" spans="1:11" ht="14.25" customHeight="1" x14ac:dyDescent="0.25"/>
    <row r="321" ht="14.25" customHeight="1" x14ac:dyDescent="0.25"/>
    <row r="322" ht="14.25" customHeight="1" x14ac:dyDescent="0.25"/>
    <row r="323" ht="14.25" customHeight="1" x14ac:dyDescent="0.25"/>
    <row r="324" ht="14.25" customHeight="1" x14ac:dyDescent="0.25"/>
    <row r="325" ht="14.25" customHeight="1" x14ac:dyDescent="0.25"/>
    <row r="326" ht="14.25" customHeight="1" x14ac:dyDescent="0.25"/>
    <row r="327" ht="14.25" customHeight="1" x14ac:dyDescent="0.25"/>
    <row r="328" ht="14.25" customHeight="1" x14ac:dyDescent="0.25"/>
    <row r="329" ht="14.25" customHeight="1" x14ac:dyDescent="0.25"/>
    <row r="330" ht="14.25" customHeight="1" x14ac:dyDescent="0.25"/>
    <row r="331" ht="14.25" customHeight="1" x14ac:dyDescent="0.25"/>
    <row r="332" ht="14.25" customHeight="1" x14ac:dyDescent="0.25"/>
    <row r="333" ht="14.25" customHeight="1" x14ac:dyDescent="0.25"/>
    <row r="334" ht="14.25" customHeight="1" x14ac:dyDescent="0.25"/>
    <row r="335" ht="14.25" customHeight="1" x14ac:dyDescent="0.25"/>
    <row r="336" ht="14.25" customHeight="1" x14ac:dyDescent="0.25"/>
    <row r="337" ht="14.25" customHeight="1" x14ac:dyDescent="0.25"/>
    <row r="338" ht="14.25" customHeight="1" x14ac:dyDescent="0.25"/>
    <row r="339" ht="14.25" customHeight="1" x14ac:dyDescent="0.25"/>
    <row r="340" ht="14.25" customHeight="1" x14ac:dyDescent="0.25"/>
    <row r="341" ht="14.25" customHeight="1" x14ac:dyDescent="0.25"/>
    <row r="342" ht="14.25" customHeight="1" x14ac:dyDescent="0.25"/>
    <row r="343" ht="14.25" customHeight="1" x14ac:dyDescent="0.25"/>
    <row r="344" ht="14.25" customHeight="1" x14ac:dyDescent="0.25"/>
    <row r="345" ht="14.25" customHeight="1" x14ac:dyDescent="0.25"/>
    <row r="346" ht="14.25" customHeight="1" x14ac:dyDescent="0.25"/>
    <row r="347" ht="14.25" customHeight="1" x14ac:dyDescent="0.25"/>
    <row r="348" ht="14.25" customHeight="1" x14ac:dyDescent="0.25"/>
    <row r="349" ht="14.25" customHeight="1" x14ac:dyDescent="0.25"/>
    <row r="350" ht="14.25" customHeight="1" x14ac:dyDescent="0.25"/>
    <row r="351" ht="14.25" customHeight="1" x14ac:dyDescent="0.25"/>
    <row r="352" ht="14.25" customHeight="1" x14ac:dyDescent="0.25"/>
    <row r="353" ht="14.25" customHeight="1" x14ac:dyDescent="0.25"/>
    <row r="354" ht="14.25" customHeight="1" x14ac:dyDescent="0.25"/>
    <row r="355" ht="14.25" customHeight="1" x14ac:dyDescent="0.25"/>
    <row r="356" ht="14.25" customHeight="1" x14ac:dyDescent="0.25"/>
    <row r="357" ht="14.25" customHeight="1" x14ac:dyDescent="0.25"/>
    <row r="358" ht="14.25" customHeight="1" x14ac:dyDescent="0.25"/>
    <row r="359" ht="14.25" customHeight="1" x14ac:dyDescent="0.25"/>
    <row r="360" ht="14.25" customHeight="1" x14ac:dyDescent="0.25"/>
    <row r="361" ht="14.25" customHeight="1" x14ac:dyDescent="0.25"/>
    <row r="362" ht="14.25" customHeight="1" x14ac:dyDescent="0.25"/>
    <row r="363" ht="14.25" customHeight="1" x14ac:dyDescent="0.25"/>
    <row r="364" ht="14.25" customHeight="1" x14ac:dyDescent="0.25"/>
    <row r="365" ht="14.25" customHeight="1" x14ac:dyDescent="0.25"/>
    <row r="366" ht="14.25" customHeight="1" x14ac:dyDescent="0.25"/>
    <row r="367" ht="14.25" customHeight="1" x14ac:dyDescent="0.25"/>
    <row r="368" ht="14.25" customHeight="1" x14ac:dyDescent="0.25"/>
    <row r="369" ht="14.25" customHeight="1" x14ac:dyDescent="0.25"/>
    <row r="370" ht="14.25" customHeight="1" x14ac:dyDescent="0.25"/>
    <row r="371" ht="14.25" customHeight="1" x14ac:dyDescent="0.25"/>
    <row r="372" ht="14.25" customHeight="1" x14ac:dyDescent="0.25"/>
    <row r="373" ht="14.25" customHeight="1" x14ac:dyDescent="0.25"/>
    <row r="374" ht="14.25" customHeight="1" x14ac:dyDescent="0.25"/>
    <row r="375" ht="14.25" customHeight="1" x14ac:dyDescent="0.25"/>
    <row r="376" ht="14.25" customHeight="1" x14ac:dyDescent="0.25"/>
    <row r="377" ht="14.25" customHeight="1" x14ac:dyDescent="0.25"/>
    <row r="378" ht="14.25" customHeight="1" x14ac:dyDescent="0.25"/>
    <row r="379" ht="14.25" customHeight="1" x14ac:dyDescent="0.25"/>
    <row r="380" ht="14.25" customHeight="1" x14ac:dyDescent="0.25"/>
    <row r="381" ht="14.25" customHeight="1" x14ac:dyDescent="0.25"/>
    <row r="382" ht="14.25" customHeight="1" x14ac:dyDescent="0.25"/>
    <row r="383" ht="14.25" customHeight="1" x14ac:dyDescent="0.25"/>
    <row r="384" ht="14.25" customHeight="1" x14ac:dyDescent="0.25"/>
    <row r="385" ht="14.25" customHeight="1" x14ac:dyDescent="0.25"/>
    <row r="386" ht="14.25" customHeight="1" x14ac:dyDescent="0.25"/>
    <row r="387" ht="14.25" customHeight="1" x14ac:dyDescent="0.25"/>
    <row r="388" ht="14.25" customHeight="1" x14ac:dyDescent="0.25"/>
    <row r="389" ht="14.25" customHeight="1" x14ac:dyDescent="0.25"/>
    <row r="390" ht="14.25" customHeight="1" x14ac:dyDescent="0.25"/>
    <row r="391" ht="14.25" customHeight="1" x14ac:dyDescent="0.25"/>
    <row r="392" ht="14.25" customHeight="1" x14ac:dyDescent="0.25"/>
    <row r="393" ht="14.25" customHeight="1" x14ac:dyDescent="0.25"/>
    <row r="394" ht="14.25" customHeight="1" x14ac:dyDescent="0.25"/>
    <row r="395" ht="14.25" customHeight="1" x14ac:dyDescent="0.25"/>
    <row r="396" ht="14.25" customHeight="1" x14ac:dyDescent="0.25"/>
    <row r="397" ht="14.25" customHeight="1" x14ac:dyDescent="0.25"/>
    <row r="398" ht="14.25" customHeight="1" x14ac:dyDescent="0.25"/>
    <row r="399" ht="14.25" customHeight="1" x14ac:dyDescent="0.25"/>
    <row r="400" ht="14.25" customHeight="1" x14ac:dyDescent="0.25"/>
    <row r="401" ht="14.25" customHeight="1" x14ac:dyDescent="0.25"/>
    <row r="402" ht="14.25" customHeight="1" x14ac:dyDescent="0.25"/>
    <row r="403" ht="14.25" customHeight="1" x14ac:dyDescent="0.25"/>
    <row r="404" ht="14.25" customHeight="1" x14ac:dyDescent="0.25"/>
    <row r="405" ht="14.25" customHeight="1" x14ac:dyDescent="0.25"/>
    <row r="406" ht="14.25" customHeight="1" x14ac:dyDescent="0.25"/>
    <row r="407" ht="14.25" customHeight="1" x14ac:dyDescent="0.25"/>
    <row r="408" ht="14.25" customHeight="1" x14ac:dyDescent="0.25"/>
    <row r="409" ht="14.25" customHeight="1" x14ac:dyDescent="0.25"/>
    <row r="410" ht="14.25" customHeight="1" x14ac:dyDescent="0.25"/>
    <row r="411" ht="14.25" customHeight="1" x14ac:dyDescent="0.25"/>
    <row r="412" ht="14.25" customHeight="1" x14ac:dyDescent="0.25"/>
    <row r="413" ht="14.25" customHeight="1" x14ac:dyDescent="0.25"/>
    <row r="414" ht="14.25" customHeight="1" x14ac:dyDescent="0.25"/>
    <row r="415" ht="14.25" customHeight="1" x14ac:dyDescent="0.25"/>
    <row r="416" ht="14.25" customHeight="1" x14ac:dyDescent="0.25"/>
    <row r="417" ht="14.25" customHeight="1" x14ac:dyDescent="0.25"/>
    <row r="418" ht="14.25" customHeight="1" x14ac:dyDescent="0.25"/>
    <row r="419" ht="14.25" customHeight="1" x14ac:dyDescent="0.25"/>
    <row r="420" ht="14.25" customHeight="1" x14ac:dyDescent="0.25"/>
    <row r="421" ht="14.25" customHeight="1" x14ac:dyDescent="0.25"/>
    <row r="422" ht="14.25" customHeight="1" x14ac:dyDescent="0.25"/>
    <row r="423" ht="14.25" customHeight="1" x14ac:dyDescent="0.25"/>
    <row r="424" ht="14.25" customHeight="1" x14ac:dyDescent="0.25"/>
    <row r="425" ht="14.25" customHeight="1" x14ac:dyDescent="0.25"/>
    <row r="426" ht="14.25" customHeight="1" x14ac:dyDescent="0.25"/>
    <row r="427" ht="14.25" customHeight="1" x14ac:dyDescent="0.25"/>
    <row r="428" ht="14.25" customHeight="1" x14ac:dyDescent="0.25"/>
    <row r="429" ht="14.25" customHeight="1" x14ac:dyDescent="0.25"/>
    <row r="430" ht="14.25" customHeight="1" x14ac:dyDescent="0.25"/>
    <row r="431" ht="14.25" customHeight="1" x14ac:dyDescent="0.25"/>
    <row r="432" ht="14.25" customHeight="1" x14ac:dyDescent="0.25"/>
    <row r="433" ht="14.25" customHeight="1" x14ac:dyDescent="0.25"/>
    <row r="434" ht="14.25" customHeight="1" x14ac:dyDescent="0.25"/>
    <row r="435" ht="14.25" customHeight="1" x14ac:dyDescent="0.25"/>
    <row r="436" ht="14.25" customHeight="1" x14ac:dyDescent="0.25"/>
    <row r="437" ht="14.25" customHeight="1" x14ac:dyDescent="0.25"/>
    <row r="438" ht="14.25" customHeight="1" x14ac:dyDescent="0.25"/>
    <row r="439" ht="14.25" customHeight="1" x14ac:dyDescent="0.25"/>
    <row r="440" ht="14.25" customHeight="1" x14ac:dyDescent="0.25"/>
    <row r="441" ht="14.25" customHeight="1" x14ac:dyDescent="0.25"/>
    <row r="442" ht="14.25" customHeight="1" x14ac:dyDescent="0.25"/>
    <row r="443" ht="14.25" customHeight="1" x14ac:dyDescent="0.25"/>
    <row r="444" ht="14.25" customHeight="1" x14ac:dyDescent="0.25"/>
    <row r="445" ht="14.25" customHeight="1" x14ac:dyDescent="0.25"/>
    <row r="446" ht="14.25" customHeight="1" x14ac:dyDescent="0.25"/>
    <row r="447" ht="14.25" customHeight="1" x14ac:dyDescent="0.25"/>
    <row r="448" ht="14.25" customHeight="1" x14ac:dyDescent="0.25"/>
    <row r="449" ht="14.25" customHeight="1" x14ac:dyDescent="0.25"/>
    <row r="450" ht="14.25" customHeight="1" x14ac:dyDescent="0.25"/>
    <row r="451" ht="14.25" customHeight="1" x14ac:dyDescent="0.25"/>
    <row r="452" ht="14.25" customHeight="1" x14ac:dyDescent="0.25"/>
    <row r="453" ht="14.25" customHeight="1" x14ac:dyDescent="0.25"/>
    <row r="454" ht="14.25" customHeight="1" x14ac:dyDescent="0.25"/>
    <row r="455" ht="14.25" customHeight="1" x14ac:dyDescent="0.25"/>
    <row r="456" ht="14.25" customHeight="1" x14ac:dyDescent="0.25"/>
    <row r="457" ht="14.25" customHeight="1" x14ac:dyDescent="0.25"/>
    <row r="458" ht="14.25" customHeight="1" x14ac:dyDescent="0.25"/>
    <row r="459" ht="14.25" customHeight="1" x14ac:dyDescent="0.25"/>
    <row r="460" ht="14.25" customHeight="1" x14ac:dyDescent="0.25"/>
    <row r="461" ht="14.25" customHeight="1" x14ac:dyDescent="0.25"/>
    <row r="462" ht="14.25" customHeight="1" x14ac:dyDescent="0.25"/>
    <row r="463" ht="14.25" customHeight="1" x14ac:dyDescent="0.25"/>
    <row r="464" ht="14.25" customHeight="1" x14ac:dyDescent="0.25"/>
    <row r="465" ht="14.25" customHeight="1" x14ac:dyDescent="0.25"/>
    <row r="466" ht="14.25" customHeight="1" x14ac:dyDescent="0.25"/>
    <row r="467" ht="14.25" customHeight="1" x14ac:dyDescent="0.25"/>
    <row r="468" ht="14.25" customHeight="1" x14ac:dyDescent="0.25"/>
    <row r="469" ht="14.25" customHeight="1" x14ac:dyDescent="0.25"/>
    <row r="470" ht="14.25" customHeight="1" x14ac:dyDescent="0.25"/>
    <row r="471" ht="14.25" customHeight="1" x14ac:dyDescent="0.25"/>
    <row r="472" ht="14.25" customHeight="1" x14ac:dyDescent="0.25"/>
    <row r="473" ht="14.25" customHeight="1" x14ac:dyDescent="0.25"/>
    <row r="474" ht="14.25" customHeight="1" x14ac:dyDescent="0.25"/>
    <row r="475" ht="14.25" customHeight="1" x14ac:dyDescent="0.25"/>
    <row r="476" ht="14.25" customHeight="1" x14ac:dyDescent="0.25"/>
    <row r="477" ht="14.25" customHeight="1" x14ac:dyDescent="0.25"/>
    <row r="478" ht="14.25" customHeight="1" x14ac:dyDescent="0.25"/>
    <row r="479" ht="14.25" customHeight="1" x14ac:dyDescent="0.25"/>
    <row r="480" ht="14.25" customHeight="1" x14ac:dyDescent="0.25"/>
    <row r="481" ht="14.25" customHeight="1" x14ac:dyDescent="0.25"/>
    <row r="482" ht="14.25" customHeight="1" x14ac:dyDescent="0.25"/>
    <row r="483" ht="14.25" customHeight="1" x14ac:dyDescent="0.25"/>
    <row r="484" ht="14.25" customHeight="1" x14ac:dyDescent="0.25"/>
    <row r="485" ht="14.25" customHeight="1" x14ac:dyDescent="0.25"/>
    <row r="486" ht="14.25" customHeight="1" x14ac:dyDescent="0.25"/>
    <row r="487" ht="14.25" customHeight="1" x14ac:dyDescent="0.25"/>
    <row r="488" ht="14.25" customHeight="1" x14ac:dyDescent="0.25"/>
    <row r="489" ht="14.25" customHeight="1" x14ac:dyDescent="0.25"/>
    <row r="490" ht="14.25" customHeight="1" x14ac:dyDescent="0.25"/>
    <row r="491" ht="14.25" customHeight="1" x14ac:dyDescent="0.25"/>
    <row r="492" ht="14.25" customHeight="1" x14ac:dyDescent="0.25"/>
    <row r="493" ht="14.25" customHeight="1" x14ac:dyDescent="0.25"/>
    <row r="494" ht="14.25" customHeight="1" x14ac:dyDescent="0.25"/>
    <row r="495" ht="14.25" customHeight="1" x14ac:dyDescent="0.25"/>
    <row r="496" ht="14.25" customHeight="1" x14ac:dyDescent="0.25"/>
    <row r="497" ht="14.25" customHeight="1" x14ac:dyDescent="0.25"/>
    <row r="498" ht="14.25" customHeight="1" x14ac:dyDescent="0.25"/>
    <row r="499" ht="14.25" customHeight="1" x14ac:dyDescent="0.25"/>
    <row r="500" ht="14.25" customHeight="1" x14ac:dyDescent="0.25"/>
    <row r="501" ht="14.25" customHeight="1" x14ac:dyDescent="0.25"/>
    <row r="502" ht="14.25" customHeight="1" x14ac:dyDescent="0.25"/>
    <row r="503" ht="14.25" customHeight="1" x14ac:dyDescent="0.25"/>
    <row r="504" ht="14.25" customHeight="1" x14ac:dyDescent="0.25"/>
    <row r="505" ht="14.25" customHeight="1" x14ac:dyDescent="0.25"/>
    <row r="506" ht="14.25" customHeight="1" x14ac:dyDescent="0.25"/>
    <row r="507" ht="14.25" customHeight="1" x14ac:dyDescent="0.25"/>
    <row r="508" ht="14.25" customHeight="1" x14ac:dyDescent="0.25"/>
    <row r="509" ht="14.25" customHeight="1" x14ac:dyDescent="0.25"/>
    <row r="510" ht="14.25" customHeight="1" x14ac:dyDescent="0.25"/>
    <row r="511" ht="14.25" customHeight="1" x14ac:dyDescent="0.25"/>
    <row r="512" ht="14.25" customHeight="1" x14ac:dyDescent="0.25"/>
    <row r="513" ht="14.25" customHeight="1" x14ac:dyDescent="0.25"/>
    <row r="514" ht="14.25" customHeight="1" x14ac:dyDescent="0.25"/>
    <row r="515" ht="14.2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sheetData>
  <mergeCells count="80">
    <mergeCell ref="B174:F174"/>
    <mergeCell ref="B175:I175"/>
    <mergeCell ref="B185:F185"/>
    <mergeCell ref="B186:I186"/>
    <mergeCell ref="B203:F203"/>
    <mergeCell ref="B204:I204"/>
    <mergeCell ref="B214:F214"/>
    <mergeCell ref="B215:F215"/>
    <mergeCell ref="B216:I216"/>
    <mergeCell ref="B217:I217"/>
    <mergeCell ref="B254:I254"/>
    <mergeCell ref="B263:F263"/>
    <mergeCell ref="B264:I264"/>
    <mergeCell ref="B236:F236"/>
    <mergeCell ref="B237:I237"/>
    <mergeCell ref="B243:F243"/>
    <mergeCell ref="B244:I244"/>
    <mergeCell ref="B253:F253"/>
    <mergeCell ref="B306:F306"/>
    <mergeCell ref="B307:F307"/>
    <mergeCell ref="B308:F308"/>
    <mergeCell ref="B270:F270"/>
    <mergeCell ref="B271:I271"/>
    <mergeCell ref="B276:F276"/>
    <mergeCell ref="B277:H277"/>
    <mergeCell ref="B284:F284"/>
    <mergeCell ref="B285:I285"/>
    <mergeCell ref="B294:F294"/>
    <mergeCell ref="B295:I295"/>
    <mergeCell ref="B301:F301"/>
    <mergeCell ref="B302:I302"/>
    <mergeCell ref="A1:C1"/>
    <mergeCell ref="B3:I3"/>
    <mergeCell ref="B4:I4"/>
    <mergeCell ref="B8:F8"/>
    <mergeCell ref="B9:I9"/>
    <mergeCell ref="B17:F17"/>
    <mergeCell ref="B18:I18"/>
    <mergeCell ref="B23:F23"/>
    <mergeCell ref="B24:I24"/>
    <mergeCell ref="B28:F28"/>
    <mergeCell ref="B29:I29"/>
    <mergeCell ref="B36:F36"/>
    <mergeCell ref="B37:I37"/>
    <mergeCell ref="B43:I43"/>
    <mergeCell ref="B42:F42"/>
    <mergeCell ref="B45:F45"/>
    <mergeCell ref="B46:I46"/>
    <mergeCell ref="B49:F49"/>
    <mergeCell ref="B50:I50"/>
    <mergeCell ref="B53:F53"/>
    <mergeCell ref="B54:I54"/>
    <mergeCell ref="B57:F57"/>
    <mergeCell ref="B58:I58"/>
    <mergeCell ref="B67:F67"/>
    <mergeCell ref="B68:I68"/>
    <mergeCell ref="B80:F80"/>
    <mergeCell ref="B81:I81"/>
    <mergeCell ref="B96:I96"/>
    <mergeCell ref="B95:F95"/>
    <mergeCell ref="B105:F105"/>
    <mergeCell ref="B106:I106"/>
    <mergeCell ref="B116:F116"/>
    <mergeCell ref="B117:I117"/>
    <mergeCell ref="B123:I123"/>
    <mergeCell ref="B124:I124"/>
    <mergeCell ref="B130:F130"/>
    <mergeCell ref="B131:I131"/>
    <mergeCell ref="B136:F136"/>
    <mergeCell ref="B137:I137"/>
    <mergeCell ref="B142:F142"/>
    <mergeCell ref="B159:F159"/>
    <mergeCell ref="B160:I160"/>
    <mergeCell ref="B164:F164"/>
    <mergeCell ref="B165:I165"/>
    <mergeCell ref="B143:I143"/>
    <mergeCell ref="B149:I149"/>
    <mergeCell ref="B148:F148"/>
    <mergeCell ref="B154:F154"/>
    <mergeCell ref="B155:I155"/>
  </mergeCells>
  <pageMargins left="0.25" right="0.25" top="0.75" bottom="0.75" header="0" footer="0"/>
  <pageSetup paperSize="9" orientation="landscape" r:id="rId1"/>
  <rowBreaks count="1" manualBreakCount="1">
    <brk id="122" man="1"/>
  </rowBreaks>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D2:G11"/>
  <sheetViews>
    <sheetView workbookViewId="0">
      <selection activeCell="F6" sqref="F6"/>
    </sheetView>
  </sheetViews>
  <sheetFormatPr defaultRowHeight="15.75" x14ac:dyDescent="0.25"/>
  <cols>
    <col min="5" max="7" width="13.75" bestFit="1" customWidth="1"/>
  </cols>
  <sheetData>
    <row r="2" spans="4:7" x14ac:dyDescent="0.25">
      <c r="F2" s="228" t="s">
        <v>419</v>
      </c>
    </row>
    <row r="4" spans="4:7" x14ac:dyDescent="0.25">
      <c r="D4" s="221"/>
      <c r="E4" s="226" t="s">
        <v>222</v>
      </c>
      <c r="F4" s="226" t="s">
        <v>223</v>
      </c>
      <c r="G4" s="226" t="s">
        <v>383</v>
      </c>
    </row>
    <row r="5" spans="4:7" x14ac:dyDescent="0.25">
      <c r="D5" s="227" t="s">
        <v>380</v>
      </c>
      <c r="E5" s="223">
        <v>232610</v>
      </c>
      <c r="F5" s="223">
        <v>223640</v>
      </c>
      <c r="G5" s="223">
        <f>SUM(E5:F5)</f>
        <v>456250</v>
      </c>
    </row>
    <row r="6" spans="4:7" x14ac:dyDescent="0.25">
      <c r="D6" s="227" t="s">
        <v>381</v>
      </c>
      <c r="E6" s="223">
        <v>255900</v>
      </c>
      <c r="F6" s="223">
        <v>263500</v>
      </c>
      <c r="G6" s="223">
        <f>SUM(E6:F6)</f>
        <v>519400</v>
      </c>
    </row>
    <row r="7" spans="4:7" x14ac:dyDescent="0.25">
      <c r="D7" s="227" t="s">
        <v>382</v>
      </c>
      <c r="E7" s="223">
        <v>598705</v>
      </c>
      <c r="F7" s="223">
        <v>550120</v>
      </c>
      <c r="G7" s="223">
        <f>SUM(E7:F7)</f>
        <v>1148825</v>
      </c>
    </row>
    <row r="8" spans="4:7" x14ac:dyDescent="0.25">
      <c r="D8" s="227"/>
      <c r="E8" s="223"/>
      <c r="F8" s="223"/>
      <c r="G8" s="223"/>
    </row>
    <row r="9" spans="4:7" x14ac:dyDescent="0.25">
      <c r="D9" s="227" t="s">
        <v>411</v>
      </c>
      <c r="E9" s="224">
        <f>SUM(E5:E8)</f>
        <v>1087215</v>
      </c>
      <c r="F9" s="224">
        <f t="shared" ref="F9:G9" si="0">SUM(F5:F8)</f>
        <v>1037260</v>
      </c>
      <c r="G9" s="224">
        <f t="shared" si="0"/>
        <v>2124475</v>
      </c>
    </row>
    <row r="10" spans="4:7" x14ac:dyDescent="0.25">
      <c r="D10" s="227"/>
      <c r="E10" s="222"/>
      <c r="F10" s="222"/>
      <c r="G10" s="222"/>
    </row>
    <row r="11" spans="4:7" x14ac:dyDescent="0.25">
      <c r="D11" s="227" t="s">
        <v>412</v>
      </c>
      <c r="E11" s="225">
        <f>E9*3800</f>
        <v>4131417000</v>
      </c>
      <c r="F11" s="225">
        <f>F9*3800</f>
        <v>3941588000</v>
      </c>
      <c r="G11" s="225">
        <f>E11+F11</f>
        <v>8073005000</v>
      </c>
    </row>
  </sheetData>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Summary Activity Sheet </vt:lpstr>
      <vt:lpstr>Objective One</vt:lpstr>
      <vt:lpstr>Objective 2</vt:lpstr>
      <vt:lpstr>Objective 3</vt:lpstr>
      <vt:lpstr>Detailed Budget Breakdown</vt:lpstr>
      <vt:lpstr>summary totals</vt:lpstr>
      <vt:lpstr>'Detailed Budget Breakdown'!Print_Titles</vt:lpstr>
      <vt:lpstr>'Objective 2'!Print_Titles</vt:lpstr>
      <vt:lpstr>'Objective 3'!Print_Titles</vt:lpstr>
      <vt:lpstr>'Objective One'!Print_Titles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NAGAYYI HARRIET JANE</cp:lastModifiedBy>
  <cp:lastPrinted>2020-07-19T20:33:07Z</cp:lastPrinted>
  <dcterms:created xsi:type="dcterms:W3CDTF">2020-03-24T11:26:40Z</dcterms:created>
  <dcterms:modified xsi:type="dcterms:W3CDTF">2020-08-11T11:32:18Z</dcterms:modified>
</cp:coreProperties>
</file>